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게시 계획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'게시 계획'!$A$1:$N$59</definedName>
    <definedName name="_xlnm.Print_Area" localSheetId="1">'작성 예시'!$A$1:$N$59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&quot;회&quot;"/>
    <numFmt numFmtId="166" formatCode="0.0%"/>
    <numFmt numFmtId="167" formatCode="0&quot;건&quot;"/>
  </numFmts>
  <fonts count="16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b val="1"/>
      <color rgb="002F7D4F"/>
      <sz val="9"/>
    </font>
    <font>
      <name val="맑은 고딕"/>
      <sz val="9"/>
    </font>
    <font>
      <name val="맑은 고딕"/>
      <b val="1"/>
      <color rgb="001F5FA8"/>
      <sz val="10"/>
    </font>
    <font>
      <name val="맑은 고딕"/>
      <b val="1"/>
      <color rgb="00B3261E"/>
      <sz val="10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8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  <border>
      <left style="thin">
        <color rgb="00C9CEC4"/>
      </left>
      <top style="thin">
        <color rgb="00C9CEC4"/>
      </top>
    </border>
    <border>
      <right style="thin">
        <color rgb="00C9CEC4"/>
      </right>
      <top style="thin">
        <color rgb="00C9CEC4"/>
      </top>
    </border>
    <border>
      <left style="thin">
        <color rgb="00C9CEC4"/>
      </left>
      <bottom style="thin">
        <color rgb="00C9CEC4"/>
      </bottom>
    </border>
    <border>
      <right style="thin">
        <color rgb="00C9CEC4"/>
      </right>
      <bottom style="thin">
        <color rgb="00C9CEC4"/>
      </bottom>
    </border>
    <border>
      <left style="thin">
        <color rgb="00C9CEC4"/>
      </left>
      <right style="thin">
        <color rgb="00C9CEC4"/>
      </right>
      <bottom style="thin">
        <color rgb="00C9CEC4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0" fontId="13" fillId="2" borderId="2" applyAlignment="1" pivotButton="0" quotePrefix="0" xfId="0">
      <alignment horizontal="center" vertical="center" wrapText="1"/>
    </xf>
    <xf numFmtId="167" fontId="14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9" fontId="14" fillId="4" borderId="2" applyAlignment="1" pivotButton="0" quotePrefix="0" xfId="0">
      <alignment horizontal="center" vertical="center" wrapText="1"/>
    </xf>
    <xf numFmtId="3" fontId="14" fillId="4" borderId="2" applyAlignment="1" pivotButton="0" quotePrefix="0" xfId="0">
      <alignment horizontal="center" vertical="center" wrapText="1"/>
    </xf>
    <xf numFmtId="166" fontId="14" fillId="4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3" fillId="0" borderId="3" applyAlignment="1" pivotButton="0" quotePrefix="0" xfId="0">
      <alignment horizontal="left" vertical="center" wrapText="1"/>
    </xf>
    <xf numFmtId="0" fontId="7" fillId="0" borderId="4" applyAlignment="1" pivotButton="0" quotePrefix="0" xfId="0">
      <alignment horizontal="right" vertical="center"/>
    </xf>
    <xf numFmtId="0" fontId="9" fillId="0" borderId="3" applyAlignment="1" pivotButton="0" quotePrefix="0" xfId="0">
      <alignment horizontal="left" vertical="center" wrapText="1"/>
    </xf>
    <xf numFmtId="0" fontId="10" fillId="0" borderId="3" applyAlignment="1" pivotButton="0" quotePrefix="0" xfId="0">
      <alignment horizontal="left" vertical="center" wrapText="1"/>
    </xf>
    <xf numFmtId="0" fontId="8" fillId="0" borderId="7" applyAlignment="1" pivotButton="0" quotePrefix="0" xfId="0">
      <alignment horizontal="left" vertical="top" wrapText="1"/>
    </xf>
    <xf numFmtId="0" fontId="0" fillId="0" borderId="6" pivotButton="0" quotePrefix="0" xfId="0"/>
    <xf numFmtId="0" fontId="11" fillId="3" borderId="2" applyAlignment="1" pivotButton="0" quotePrefix="0" xfId="0">
      <alignment horizontal="center" vertical="center" wrapText="1"/>
    </xf>
    <xf numFmtId="164" fontId="12" fillId="0" borderId="2" applyAlignment="1" pivotButton="0" quotePrefix="0" xfId="0">
      <alignment horizontal="center" vertical="center" wrapText="1"/>
    </xf>
    <xf numFmtId="0" fontId="12" fillId="4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 wrapText="1"/>
    </xf>
    <xf numFmtId="3" fontId="12" fillId="0" borderId="2" applyAlignment="1" pivotButton="0" quotePrefix="0" xfId="0">
      <alignment horizontal="right" vertical="center"/>
    </xf>
    <xf numFmtId="3" fontId="12" fillId="4" borderId="2" applyAlignment="1" pivotButton="0" quotePrefix="0" xfId="0">
      <alignment horizontal="right" vertical="center"/>
    </xf>
    <xf numFmtId="166" fontId="12" fillId="4" borderId="2" applyAlignment="1" pivotButton="0" quotePrefix="0" xfId="0">
      <alignment horizontal="right" vertical="center"/>
    </xf>
    <xf numFmtId="167" fontId="4" fillId="4" borderId="2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center" vertical="center" wrapText="1"/>
    </xf>
    <xf numFmtId="166" fontId="4" fillId="4" borderId="2" applyAlignment="1" pivotButton="0" quotePrefix="0" xfId="0">
      <alignment horizontal="center" vertical="center" wrapText="1"/>
    </xf>
    <xf numFmtId="0" fontId="15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8" fillId="0" borderId="5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FFF4CC"/>
          <bgColor rgb="00FFF4CC"/>
        </patternFill>
      </fill>
    </dxf>
    <dxf>
      <font>
        <color rgb="00A3A9A1"/>
      </font>
    </dxf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color rgb="00B3261E"/>
      </font>
      <fill>
        <patternFill patternType="solid">
          <fgColor rgb="00FCE8E6"/>
          <b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5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hidden="1" width="13" customWidth="1" min="24" max="24"/>
    <col hidden="1" width="13" customWidth="1" min="25" max="25"/>
    <col hidden="1" width="13" customWidth="1" min="27" max="27"/>
  </cols>
  <sheetData>
    <row r="1" ht="34" customHeight="1">
      <c r="A1" s="1" t="inlineStr">
        <is>
          <t>콘텐츠 게시 계획표</t>
        </is>
      </c>
      <c r="AA1" t="inlineStr">
        <is>
          <t>월</t>
        </is>
      </c>
    </row>
    <row r="2">
      <c r="A2" s="2" t="inlineStr">
        <is>
          <t>기준 월만 넣으면 달력이 만들어지고, ② 목록에 적은 게시물이 달력 날짜 칸에 건수로 자동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AA2" t="inlineStr">
        <is>
          <t>화</t>
        </is>
      </c>
    </row>
    <row r="3">
      <c r="AA3" t="inlineStr">
        <is>
          <t>수</t>
        </is>
      </c>
    </row>
    <row r="4" ht="24" customHeight="1">
      <c r="A4" s="4" t="inlineStr">
        <is>
          <t>기준 월(1일)</t>
        </is>
      </c>
      <c r="B4" s="5" t="n"/>
      <c r="C4" s="6" t="n"/>
      <c r="D4" s="7" t="n"/>
      <c r="E4" s="4" t="inlineStr">
        <is>
          <t>운영 계정</t>
        </is>
      </c>
      <c r="F4" s="5" t="n"/>
      <c r="G4" s="8" t="n"/>
      <c r="H4" s="7" t="n"/>
      <c r="I4" s="4" t="inlineStr">
        <is>
          <t>팔로워 수</t>
        </is>
      </c>
      <c r="J4" s="5" t="n"/>
      <c r="K4" s="9" t="n"/>
      <c r="L4" s="7" t="n"/>
      <c r="M4" s="4" t="inlineStr">
        <is>
          <t>목표 게시</t>
        </is>
      </c>
      <c r="N4" s="10" t="n"/>
      <c r="AA4" t="inlineStr">
        <is>
          <t>목</t>
        </is>
      </c>
    </row>
    <row r="5">
      <c r="AA5" t="inlineStr">
        <is>
          <t>금</t>
        </is>
      </c>
    </row>
    <row r="6" ht="18" customHeight="1">
      <c r="A6" s="11" t="inlineStr">
        <is>
          <t>계획 건수</t>
        </is>
      </c>
      <c r="B6" s="5" t="n"/>
      <c r="C6" s="11" t="inlineStr">
        <is>
          <t>게시 완료</t>
        </is>
      </c>
      <c r="D6" s="5" t="n"/>
      <c r="E6" s="11" t="inlineStr">
        <is>
          <t>목표 달성률</t>
        </is>
      </c>
      <c r="F6" s="5" t="n"/>
      <c r="G6" s="11" t="inlineStr">
        <is>
          <t>날짜 지났는데 미게시</t>
        </is>
      </c>
      <c r="H6" s="5" t="n"/>
      <c r="I6" s="11" t="inlineStr">
        <is>
          <t>총 반응(좋아요+댓글+저장)</t>
        </is>
      </c>
      <c r="J6" s="5" t="n"/>
      <c r="K6" s="5" t="n"/>
      <c r="L6" s="11" t="inlineStr">
        <is>
          <t>평균 참여율(반응÷팔로워)</t>
        </is>
      </c>
      <c r="M6" s="5" t="n"/>
      <c r="N6" s="5" t="n"/>
      <c r="AA6" t="inlineStr">
        <is>
          <t>토</t>
        </is>
      </c>
    </row>
    <row r="7" ht="30" customHeight="1">
      <c r="A7" s="12">
        <f>IF(COUNTA($A$26:$A$45)=0,"",COUNTA($A$26:$A$45))</f>
        <v/>
      </c>
      <c r="B7" s="13" t="n"/>
      <c r="C7" s="12">
        <f>IF(COUNTA($A$26:$A$45)=0,"",COUNTIF($G$26:$G$45,"게시 완료"))</f>
        <v/>
      </c>
      <c r="D7" s="13" t="n"/>
      <c r="E7" s="14">
        <f>IF($N$4="","",IFERROR(COUNTIF($G$26:$G$45,"게시 완료")/$N$4,""))</f>
        <v/>
      </c>
      <c r="F7" s="13" t="n"/>
      <c r="G7" s="12">
        <f>IF(COUNTA($A$26:$A$45)=0,"",SUM($Y$26:$Y$45))</f>
        <v/>
      </c>
      <c r="H7" s="13" t="n"/>
      <c r="I7" s="15">
        <f>IF(COUNT($L$26:$L$45)=0,"",SUM($L$26:$L$45))</f>
        <v/>
      </c>
      <c r="J7" s="13" t="n"/>
      <c r="K7" s="13" t="n"/>
      <c r="L7" s="16">
        <f>IFERROR(AVERAGE($M$26:$M$45),"")</f>
        <v/>
      </c>
      <c r="M7" s="13" t="n"/>
      <c r="N7" s="13" t="n"/>
      <c r="AA7" t="inlineStr">
        <is>
          <t>일</t>
        </is>
      </c>
    </row>
    <row r="9" ht="22" customHeight="1">
      <c r="A9" s="17" t="inlineStr">
        <is>
          <t>① 월간 달력   ·   날짜 옆 '○건' = ② 목록의 게시 건수   ·   아래 칸 = 그날 주제 메모</t>
        </is>
      </c>
    </row>
    <row r="10" ht="20" customHeight="1">
      <c r="A10" s="18" t="inlineStr">
        <is>
          <t>월</t>
        </is>
      </c>
      <c r="B10" s="19" t="n"/>
      <c r="C10" s="18" t="inlineStr">
        <is>
          <t>화</t>
        </is>
      </c>
      <c r="D10" s="19" t="n"/>
      <c r="E10" s="18" t="inlineStr">
        <is>
          <t>수</t>
        </is>
      </c>
      <c r="F10" s="19" t="n"/>
      <c r="G10" s="18" t="inlineStr">
        <is>
          <t>목</t>
        </is>
      </c>
      <c r="H10" s="19" t="n"/>
      <c r="I10" s="18" t="inlineStr">
        <is>
          <t>금</t>
        </is>
      </c>
      <c r="J10" s="19" t="n"/>
      <c r="K10" s="18" t="inlineStr">
        <is>
          <t>토</t>
        </is>
      </c>
      <c r="L10" s="19" t="n"/>
      <c r="M10" s="18" t="inlineStr">
        <is>
          <t>일</t>
        </is>
      </c>
      <c r="N10" s="19" t="n"/>
    </row>
    <row r="11" ht="18" customHeight="1">
      <c r="A11" s="20">
        <f>IF($C$4="","",DAY((DATE(YEAR($C$4),MONTH($C$4),1)-WEEKDAY(DATE(YEAR($C$4),MONTH($C$4),1),2)+1)))</f>
        <v/>
      </c>
      <c r="B11" s="21">
        <f>IF($C$4="","",IF(COUNTIF($A$26:$A$45,"="&amp;(DATE(YEAR($C$4),MONTH($C$4),1)-WEEKDAY(DATE(YEAR($C$4),MONTH($C$4),1),2)+1))=0,"",COUNTIF($A$26:$A$45,"="&amp;(DATE(YEAR($C$4),MONTH($C$4),1)-WEEKDAY(DATE(YEAR($C$4),MONTH($C$4),1),2)+1))&amp;"건"))</f>
        <v/>
      </c>
      <c r="C11" s="20">
        <f>IF($C$4="","",DAY((DATE(YEAR($C$4),MONTH($C$4),1)-WEEKDAY(DATE(YEAR($C$4),MONTH($C$4),1),2)+2)))</f>
        <v/>
      </c>
      <c r="D11" s="21">
        <f>IF($C$4="","",IF(COUNTIF($A$26:$A$45,"="&amp;(DATE(YEAR($C$4),MONTH($C$4),1)-WEEKDAY(DATE(YEAR($C$4),MONTH($C$4),1),2)+2))=0,"",COUNTIF($A$26:$A$45,"="&amp;(DATE(YEAR($C$4),MONTH($C$4),1)-WEEKDAY(DATE(YEAR($C$4),MONTH($C$4),1),2)+2))&amp;"건"))</f>
        <v/>
      </c>
      <c r="E11" s="20">
        <f>IF($C$4="","",DAY((DATE(YEAR($C$4),MONTH($C$4),1)-WEEKDAY(DATE(YEAR($C$4),MONTH($C$4),1),2)+3)))</f>
        <v/>
      </c>
      <c r="F11" s="21">
        <f>IF($C$4="","",IF(COUNTIF($A$26:$A$45,"="&amp;(DATE(YEAR($C$4),MONTH($C$4),1)-WEEKDAY(DATE(YEAR($C$4),MONTH($C$4),1),2)+3))=0,"",COUNTIF($A$26:$A$45,"="&amp;(DATE(YEAR($C$4),MONTH($C$4),1)-WEEKDAY(DATE(YEAR($C$4),MONTH($C$4),1),2)+3))&amp;"건"))</f>
        <v/>
      </c>
      <c r="G11" s="20">
        <f>IF($C$4="","",DAY((DATE(YEAR($C$4),MONTH($C$4),1)-WEEKDAY(DATE(YEAR($C$4),MONTH($C$4),1),2)+4)))</f>
        <v/>
      </c>
      <c r="H11" s="21">
        <f>IF($C$4="","",IF(COUNTIF($A$26:$A$45,"="&amp;(DATE(YEAR($C$4),MONTH($C$4),1)-WEEKDAY(DATE(YEAR($C$4),MONTH($C$4),1),2)+4))=0,"",COUNTIF($A$26:$A$45,"="&amp;(DATE(YEAR($C$4),MONTH($C$4),1)-WEEKDAY(DATE(YEAR($C$4),MONTH($C$4),1),2)+4))&amp;"건"))</f>
        <v/>
      </c>
      <c r="I11" s="20">
        <f>IF($C$4="","",DAY((DATE(YEAR($C$4),MONTH($C$4),1)-WEEKDAY(DATE(YEAR($C$4),MONTH($C$4),1),2)+5)))</f>
        <v/>
      </c>
      <c r="J11" s="21">
        <f>IF($C$4="","",IF(COUNTIF($A$26:$A$45,"="&amp;(DATE(YEAR($C$4),MONTH($C$4),1)-WEEKDAY(DATE(YEAR($C$4),MONTH($C$4),1),2)+5))=0,"",COUNTIF($A$26:$A$45,"="&amp;(DATE(YEAR($C$4),MONTH($C$4),1)-WEEKDAY(DATE(YEAR($C$4),MONTH($C$4),1),2)+5))&amp;"건"))</f>
        <v/>
      </c>
      <c r="K11" s="22">
        <f>IF($C$4="","",DAY((DATE(YEAR($C$4),MONTH($C$4),1)-WEEKDAY(DATE(YEAR($C$4),MONTH($C$4),1),2)+6)))</f>
        <v/>
      </c>
      <c r="L11" s="21">
        <f>IF($C$4="","",IF(COUNTIF($A$26:$A$45,"="&amp;(DATE(YEAR($C$4),MONTH($C$4),1)-WEEKDAY(DATE(YEAR($C$4),MONTH($C$4),1),2)+6))=0,"",COUNTIF($A$26:$A$45,"="&amp;(DATE(YEAR($C$4),MONTH($C$4),1)-WEEKDAY(DATE(YEAR($C$4),MONTH($C$4),1),2)+6))&amp;"건"))</f>
        <v/>
      </c>
      <c r="M11" s="23">
        <f>IF($C$4="","",DAY((DATE(YEAR($C$4),MONTH($C$4),1)-WEEKDAY(DATE(YEAR($C$4),MONTH($C$4),1),2)+7)))</f>
        <v/>
      </c>
      <c r="N11" s="21">
        <f>IF($C$4="","",IF(COUNTIF($A$26:$A$45,"="&amp;(DATE(YEAR($C$4),MONTH($C$4),1)-WEEKDAY(DATE(YEAR($C$4),MONTH($C$4),1),2)+7))=0,"",COUNTIF($A$26:$A$45,"="&amp;(DATE(YEAR($C$4),MONTH($C$4),1)-WEEKDAY(DATE(YEAR($C$4),MONTH($C$4),1),2)+7))&amp;"건"))</f>
        <v/>
      </c>
    </row>
    <row r="12" ht="34" customHeight="1">
      <c r="A12" s="24" t="n"/>
      <c r="B12" s="25" t="n"/>
      <c r="C12" s="24" t="n"/>
      <c r="D12" s="25" t="n"/>
      <c r="E12" s="24" t="n"/>
      <c r="F12" s="25" t="n"/>
      <c r="G12" s="24" t="n"/>
      <c r="H12" s="25" t="n"/>
      <c r="I12" s="24" t="n"/>
      <c r="J12" s="25" t="n"/>
      <c r="K12" s="24" t="n"/>
      <c r="L12" s="25" t="n"/>
      <c r="M12" s="24" t="n"/>
      <c r="N12" s="25" t="n"/>
    </row>
    <row r="13" ht="18" customHeight="1">
      <c r="A13" s="20">
        <f>IF($C$4="","",DAY((DATE(YEAR($C$4),MONTH($C$4),1)-WEEKDAY(DATE(YEAR($C$4),MONTH($C$4),1),2)+8)))</f>
        <v/>
      </c>
      <c r="B13" s="21">
        <f>IF($C$4="","",IF(COUNTIF($A$26:$A$45,"="&amp;(DATE(YEAR($C$4),MONTH($C$4),1)-WEEKDAY(DATE(YEAR($C$4),MONTH($C$4),1),2)+8))=0,"",COUNTIF($A$26:$A$45,"="&amp;(DATE(YEAR($C$4),MONTH($C$4),1)-WEEKDAY(DATE(YEAR($C$4),MONTH($C$4),1),2)+8))&amp;"건"))</f>
        <v/>
      </c>
      <c r="C13" s="20">
        <f>IF($C$4="","",DAY((DATE(YEAR($C$4),MONTH($C$4),1)-WEEKDAY(DATE(YEAR($C$4),MONTH($C$4),1),2)+9)))</f>
        <v/>
      </c>
      <c r="D13" s="21">
        <f>IF($C$4="","",IF(COUNTIF($A$26:$A$45,"="&amp;(DATE(YEAR($C$4),MONTH($C$4),1)-WEEKDAY(DATE(YEAR($C$4),MONTH($C$4),1),2)+9))=0,"",COUNTIF($A$26:$A$45,"="&amp;(DATE(YEAR($C$4),MONTH($C$4),1)-WEEKDAY(DATE(YEAR($C$4),MONTH($C$4),1),2)+9))&amp;"건"))</f>
        <v/>
      </c>
      <c r="E13" s="20">
        <f>IF($C$4="","",DAY((DATE(YEAR($C$4),MONTH($C$4),1)-WEEKDAY(DATE(YEAR($C$4),MONTH($C$4),1),2)+10)))</f>
        <v/>
      </c>
      <c r="F13" s="21">
        <f>IF($C$4="","",IF(COUNTIF($A$26:$A$45,"="&amp;(DATE(YEAR($C$4),MONTH($C$4),1)-WEEKDAY(DATE(YEAR($C$4),MONTH($C$4),1),2)+10))=0,"",COUNTIF($A$26:$A$45,"="&amp;(DATE(YEAR($C$4),MONTH($C$4),1)-WEEKDAY(DATE(YEAR($C$4),MONTH($C$4),1),2)+10))&amp;"건"))</f>
        <v/>
      </c>
      <c r="G13" s="20">
        <f>IF($C$4="","",DAY((DATE(YEAR($C$4),MONTH($C$4),1)-WEEKDAY(DATE(YEAR($C$4),MONTH($C$4),1),2)+11)))</f>
        <v/>
      </c>
      <c r="H13" s="21">
        <f>IF($C$4="","",IF(COUNTIF($A$26:$A$45,"="&amp;(DATE(YEAR($C$4),MONTH($C$4),1)-WEEKDAY(DATE(YEAR($C$4),MONTH($C$4),1),2)+11))=0,"",COUNTIF($A$26:$A$45,"="&amp;(DATE(YEAR($C$4),MONTH($C$4),1)-WEEKDAY(DATE(YEAR($C$4),MONTH($C$4),1),2)+11))&amp;"건"))</f>
        <v/>
      </c>
      <c r="I13" s="20">
        <f>IF($C$4="","",DAY((DATE(YEAR($C$4),MONTH($C$4),1)-WEEKDAY(DATE(YEAR($C$4),MONTH($C$4),1),2)+12)))</f>
        <v/>
      </c>
      <c r="J13" s="21">
        <f>IF($C$4="","",IF(COUNTIF($A$26:$A$45,"="&amp;(DATE(YEAR($C$4),MONTH($C$4),1)-WEEKDAY(DATE(YEAR($C$4),MONTH($C$4),1),2)+12))=0,"",COUNTIF($A$26:$A$45,"="&amp;(DATE(YEAR($C$4),MONTH($C$4),1)-WEEKDAY(DATE(YEAR($C$4),MONTH($C$4),1),2)+12))&amp;"건"))</f>
        <v/>
      </c>
      <c r="K13" s="22">
        <f>IF($C$4="","",DAY((DATE(YEAR($C$4),MONTH($C$4),1)-WEEKDAY(DATE(YEAR($C$4),MONTH($C$4),1),2)+13)))</f>
        <v/>
      </c>
      <c r="L13" s="21">
        <f>IF($C$4="","",IF(COUNTIF($A$26:$A$45,"="&amp;(DATE(YEAR($C$4),MONTH($C$4),1)-WEEKDAY(DATE(YEAR($C$4),MONTH($C$4),1),2)+13))=0,"",COUNTIF($A$26:$A$45,"="&amp;(DATE(YEAR($C$4),MONTH($C$4),1)-WEEKDAY(DATE(YEAR($C$4),MONTH($C$4),1),2)+13))&amp;"건"))</f>
        <v/>
      </c>
      <c r="M13" s="23">
        <f>IF($C$4="","",DAY((DATE(YEAR($C$4),MONTH($C$4),1)-WEEKDAY(DATE(YEAR($C$4),MONTH($C$4),1),2)+14)))</f>
        <v/>
      </c>
      <c r="N13" s="21">
        <f>IF($C$4="","",IF(COUNTIF($A$26:$A$45,"="&amp;(DATE(YEAR($C$4),MONTH($C$4),1)-WEEKDAY(DATE(YEAR($C$4),MONTH($C$4),1),2)+14))=0,"",COUNTIF($A$26:$A$45,"="&amp;(DATE(YEAR($C$4),MONTH($C$4),1)-WEEKDAY(DATE(YEAR($C$4),MONTH($C$4),1),2)+14))&amp;"건"))</f>
        <v/>
      </c>
    </row>
    <row r="14" ht="34" customHeight="1">
      <c r="A14" s="24" t="n"/>
      <c r="B14" s="25" t="n"/>
      <c r="C14" s="24" t="n"/>
      <c r="D14" s="25" t="n"/>
      <c r="E14" s="24" t="n"/>
      <c r="F14" s="25" t="n"/>
      <c r="G14" s="24" t="n"/>
      <c r="H14" s="25" t="n"/>
      <c r="I14" s="24" t="n"/>
      <c r="J14" s="25" t="n"/>
      <c r="K14" s="24" t="n"/>
      <c r="L14" s="25" t="n"/>
      <c r="M14" s="24" t="n"/>
      <c r="N14" s="25" t="n"/>
    </row>
    <row r="15" ht="18" customHeight="1">
      <c r="A15" s="20">
        <f>IF($C$4="","",DAY((DATE(YEAR($C$4),MONTH($C$4),1)-WEEKDAY(DATE(YEAR($C$4),MONTH($C$4),1),2)+15)))</f>
        <v/>
      </c>
      <c r="B15" s="21">
        <f>IF($C$4="","",IF(COUNTIF($A$26:$A$45,"="&amp;(DATE(YEAR($C$4),MONTH($C$4),1)-WEEKDAY(DATE(YEAR($C$4),MONTH($C$4),1),2)+15))=0,"",COUNTIF($A$26:$A$45,"="&amp;(DATE(YEAR($C$4),MONTH($C$4),1)-WEEKDAY(DATE(YEAR($C$4),MONTH($C$4),1),2)+15))&amp;"건"))</f>
        <v/>
      </c>
      <c r="C15" s="20">
        <f>IF($C$4="","",DAY((DATE(YEAR($C$4),MONTH($C$4),1)-WEEKDAY(DATE(YEAR($C$4),MONTH($C$4),1),2)+16)))</f>
        <v/>
      </c>
      <c r="D15" s="21">
        <f>IF($C$4="","",IF(COUNTIF($A$26:$A$45,"="&amp;(DATE(YEAR($C$4),MONTH($C$4),1)-WEEKDAY(DATE(YEAR($C$4),MONTH($C$4),1),2)+16))=0,"",COUNTIF($A$26:$A$45,"="&amp;(DATE(YEAR($C$4),MONTH($C$4),1)-WEEKDAY(DATE(YEAR($C$4),MONTH($C$4),1),2)+16))&amp;"건"))</f>
        <v/>
      </c>
      <c r="E15" s="20">
        <f>IF($C$4="","",DAY((DATE(YEAR($C$4),MONTH($C$4),1)-WEEKDAY(DATE(YEAR($C$4),MONTH($C$4),1),2)+17)))</f>
        <v/>
      </c>
      <c r="F15" s="21">
        <f>IF($C$4="","",IF(COUNTIF($A$26:$A$45,"="&amp;(DATE(YEAR($C$4),MONTH($C$4),1)-WEEKDAY(DATE(YEAR($C$4),MONTH($C$4),1),2)+17))=0,"",COUNTIF($A$26:$A$45,"="&amp;(DATE(YEAR($C$4),MONTH($C$4),1)-WEEKDAY(DATE(YEAR($C$4),MONTH($C$4),1),2)+17))&amp;"건"))</f>
        <v/>
      </c>
      <c r="G15" s="20">
        <f>IF($C$4="","",DAY((DATE(YEAR($C$4),MONTH($C$4),1)-WEEKDAY(DATE(YEAR($C$4),MONTH($C$4),1),2)+18)))</f>
        <v/>
      </c>
      <c r="H15" s="21">
        <f>IF($C$4="","",IF(COUNTIF($A$26:$A$45,"="&amp;(DATE(YEAR($C$4),MONTH($C$4),1)-WEEKDAY(DATE(YEAR($C$4),MONTH($C$4),1),2)+18))=0,"",COUNTIF($A$26:$A$45,"="&amp;(DATE(YEAR($C$4),MONTH($C$4),1)-WEEKDAY(DATE(YEAR($C$4),MONTH($C$4),1),2)+18))&amp;"건"))</f>
        <v/>
      </c>
      <c r="I15" s="20">
        <f>IF($C$4="","",DAY((DATE(YEAR($C$4),MONTH($C$4),1)-WEEKDAY(DATE(YEAR($C$4),MONTH($C$4),1),2)+19)))</f>
        <v/>
      </c>
      <c r="J15" s="21">
        <f>IF($C$4="","",IF(COUNTIF($A$26:$A$45,"="&amp;(DATE(YEAR($C$4),MONTH($C$4),1)-WEEKDAY(DATE(YEAR($C$4),MONTH($C$4),1),2)+19))=0,"",COUNTIF($A$26:$A$45,"="&amp;(DATE(YEAR($C$4),MONTH($C$4),1)-WEEKDAY(DATE(YEAR($C$4),MONTH($C$4),1),2)+19))&amp;"건"))</f>
        <v/>
      </c>
      <c r="K15" s="22">
        <f>IF($C$4="","",DAY((DATE(YEAR($C$4),MONTH($C$4),1)-WEEKDAY(DATE(YEAR($C$4),MONTH($C$4),1),2)+20)))</f>
        <v/>
      </c>
      <c r="L15" s="21">
        <f>IF($C$4="","",IF(COUNTIF($A$26:$A$45,"="&amp;(DATE(YEAR($C$4),MONTH($C$4),1)-WEEKDAY(DATE(YEAR($C$4),MONTH($C$4),1),2)+20))=0,"",COUNTIF($A$26:$A$45,"="&amp;(DATE(YEAR($C$4),MONTH($C$4),1)-WEEKDAY(DATE(YEAR($C$4),MONTH($C$4),1),2)+20))&amp;"건"))</f>
        <v/>
      </c>
      <c r="M15" s="23">
        <f>IF($C$4="","",DAY((DATE(YEAR($C$4),MONTH($C$4),1)-WEEKDAY(DATE(YEAR($C$4),MONTH($C$4),1),2)+21)))</f>
        <v/>
      </c>
      <c r="N15" s="21">
        <f>IF($C$4="","",IF(COUNTIF($A$26:$A$45,"="&amp;(DATE(YEAR($C$4),MONTH($C$4),1)-WEEKDAY(DATE(YEAR($C$4),MONTH($C$4),1),2)+21))=0,"",COUNTIF($A$26:$A$45,"="&amp;(DATE(YEAR($C$4),MONTH($C$4),1)-WEEKDAY(DATE(YEAR($C$4),MONTH($C$4),1),2)+21))&amp;"건"))</f>
        <v/>
      </c>
    </row>
    <row r="16" ht="34" customHeight="1">
      <c r="A16" s="24" t="n"/>
      <c r="B16" s="25" t="n"/>
      <c r="C16" s="24" t="n"/>
      <c r="D16" s="25" t="n"/>
      <c r="E16" s="24" t="n"/>
      <c r="F16" s="25" t="n"/>
      <c r="G16" s="24" t="n"/>
      <c r="H16" s="25" t="n"/>
      <c r="I16" s="24" t="n"/>
      <c r="J16" s="25" t="n"/>
      <c r="K16" s="24" t="n"/>
      <c r="L16" s="25" t="n"/>
      <c r="M16" s="24" t="n"/>
      <c r="N16" s="25" t="n"/>
    </row>
    <row r="17" ht="18" customHeight="1">
      <c r="A17" s="20">
        <f>IF($C$4="","",DAY((DATE(YEAR($C$4),MONTH($C$4),1)-WEEKDAY(DATE(YEAR($C$4),MONTH($C$4),1),2)+22)))</f>
        <v/>
      </c>
      <c r="B17" s="21">
        <f>IF($C$4="","",IF(COUNTIF($A$26:$A$45,"="&amp;(DATE(YEAR($C$4),MONTH($C$4),1)-WEEKDAY(DATE(YEAR($C$4),MONTH($C$4),1),2)+22))=0,"",COUNTIF($A$26:$A$45,"="&amp;(DATE(YEAR($C$4),MONTH($C$4),1)-WEEKDAY(DATE(YEAR($C$4),MONTH($C$4),1),2)+22))&amp;"건"))</f>
        <v/>
      </c>
      <c r="C17" s="20">
        <f>IF($C$4="","",DAY((DATE(YEAR($C$4),MONTH($C$4),1)-WEEKDAY(DATE(YEAR($C$4),MONTH($C$4),1),2)+23)))</f>
        <v/>
      </c>
      <c r="D17" s="21">
        <f>IF($C$4="","",IF(COUNTIF($A$26:$A$45,"="&amp;(DATE(YEAR($C$4),MONTH($C$4),1)-WEEKDAY(DATE(YEAR($C$4),MONTH($C$4),1),2)+23))=0,"",COUNTIF($A$26:$A$45,"="&amp;(DATE(YEAR($C$4),MONTH($C$4),1)-WEEKDAY(DATE(YEAR($C$4),MONTH($C$4),1),2)+23))&amp;"건"))</f>
        <v/>
      </c>
      <c r="E17" s="20">
        <f>IF($C$4="","",DAY((DATE(YEAR($C$4),MONTH($C$4),1)-WEEKDAY(DATE(YEAR($C$4),MONTH($C$4),1),2)+24)))</f>
        <v/>
      </c>
      <c r="F17" s="21">
        <f>IF($C$4="","",IF(COUNTIF($A$26:$A$45,"="&amp;(DATE(YEAR($C$4),MONTH($C$4),1)-WEEKDAY(DATE(YEAR($C$4),MONTH($C$4),1),2)+24))=0,"",COUNTIF($A$26:$A$45,"="&amp;(DATE(YEAR($C$4),MONTH($C$4),1)-WEEKDAY(DATE(YEAR($C$4),MONTH($C$4),1),2)+24))&amp;"건"))</f>
        <v/>
      </c>
      <c r="G17" s="20">
        <f>IF($C$4="","",DAY((DATE(YEAR($C$4),MONTH($C$4),1)-WEEKDAY(DATE(YEAR($C$4),MONTH($C$4),1),2)+25)))</f>
        <v/>
      </c>
      <c r="H17" s="21">
        <f>IF($C$4="","",IF(COUNTIF($A$26:$A$45,"="&amp;(DATE(YEAR($C$4),MONTH($C$4),1)-WEEKDAY(DATE(YEAR($C$4),MONTH($C$4),1),2)+25))=0,"",COUNTIF($A$26:$A$45,"="&amp;(DATE(YEAR($C$4),MONTH($C$4),1)-WEEKDAY(DATE(YEAR($C$4),MONTH($C$4),1),2)+25))&amp;"건"))</f>
        <v/>
      </c>
      <c r="I17" s="20">
        <f>IF($C$4="","",DAY((DATE(YEAR($C$4),MONTH($C$4),1)-WEEKDAY(DATE(YEAR($C$4),MONTH($C$4),1),2)+26)))</f>
        <v/>
      </c>
      <c r="J17" s="21">
        <f>IF($C$4="","",IF(COUNTIF($A$26:$A$45,"="&amp;(DATE(YEAR($C$4),MONTH($C$4),1)-WEEKDAY(DATE(YEAR($C$4),MONTH($C$4),1),2)+26))=0,"",COUNTIF($A$26:$A$45,"="&amp;(DATE(YEAR($C$4),MONTH($C$4),1)-WEEKDAY(DATE(YEAR($C$4),MONTH($C$4),1),2)+26))&amp;"건"))</f>
        <v/>
      </c>
      <c r="K17" s="22">
        <f>IF($C$4="","",DAY((DATE(YEAR($C$4),MONTH($C$4),1)-WEEKDAY(DATE(YEAR($C$4),MONTH($C$4),1),2)+27)))</f>
        <v/>
      </c>
      <c r="L17" s="21">
        <f>IF($C$4="","",IF(COUNTIF($A$26:$A$45,"="&amp;(DATE(YEAR($C$4),MONTH($C$4),1)-WEEKDAY(DATE(YEAR($C$4),MONTH($C$4),1),2)+27))=0,"",COUNTIF($A$26:$A$45,"="&amp;(DATE(YEAR($C$4),MONTH($C$4),1)-WEEKDAY(DATE(YEAR($C$4),MONTH($C$4),1),2)+27))&amp;"건"))</f>
        <v/>
      </c>
      <c r="M17" s="23">
        <f>IF($C$4="","",DAY((DATE(YEAR($C$4),MONTH($C$4),1)-WEEKDAY(DATE(YEAR($C$4),MONTH($C$4),1),2)+28)))</f>
        <v/>
      </c>
      <c r="N17" s="21">
        <f>IF($C$4="","",IF(COUNTIF($A$26:$A$45,"="&amp;(DATE(YEAR($C$4),MONTH($C$4),1)-WEEKDAY(DATE(YEAR($C$4),MONTH($C$4),1),2)+28))=0,"",COUNTIF($A$26:$A$45,"="&amp;(DATE(YEAR($C$4),MONTH($C$4),1)-WEEKDAY(DATE(YEAR($C$4),MONTH($C$4),1),2)+28))&amp;"건"))</f>
        <v/>
      </c>
    </row>
    <row r="18" ht="34" customHeight="1">
      <c r="A18" s="24" t="n"/>
      <c r="B18" s="25" t="n"/>
      <c r="C18" s="24" t="n"/>
      <c r="D18" s="25" t="n"/>
      <c r="E18" s="24" t="n"/>
      <c r="F18" s="25" t="n"/>
      <c r="G18" s="24" t="n"/>
      <c r="H18" s="25" t="n"/>
      <c r="I18" s="24" t="n"/>
      <c r="J18" s="25" t="n"/>
      <c r="K18" s="24" t="n"/>
      <c r="L18" s="25" t="n"/>
      <c r="M18" s="24" t="n"/>
      <c r="N18" s="25" t="n"/>
    </row>
    <row r="19" ht="18" customHeight="1">
      <c r="A19" s="20">
        <f>IF($C$4="","",DAY((DATE(YEAR($C$4),MONTH($C$4),1)-WEEKDAY(DATE(YEAR($C$4),MONTH($C$4),1),2)+29)))</f>
        <v/>
      </c>
      <c r="B19" s="21">
        <f>IF($C$4="","",IF(COUNTIF($A$26:$A$45,"="&amp;(DATE(YEAR($C$4),MONTH($C$4),1)-WEEKDAY(DATE(YEAR($C$4),MONTH($C$4),1),2)+29))=0,"",COUNTIF($A$26:$A$45,"="&amp;(DATE(YEAR($C$4),MONTH($C$4),1)-WEEKDAY(DATE(YEAR($C$4),MONTH($C$4),1),2)+29))&amp;"건"))</f>
        <v/>
      </c>
      <c r="C19" s="20">
        <f>IF($C$4="","",DAY((DATE(YEAR($C$4),MONTH($C$4),1)-WEEKDAY(DATE(YEAR($C$4),MONTH($C$4),1),2)+30)))</f>
        <v/>
      </c>
      <c r="D19" s="21">
        <f>IF($C$4="","",IF(COUNTIF($A$26:$A$45,"="&amp;(DATE(YEAR($C$4),MONTH($C$4),1)-WEEKDAY(DATE(YEAR($C$4),MONTH($C$4),1),2)+30))=0,"",COUNTIF($A$26:$A$45,"="&amp;(DATE(YEAR($C$4),MONTH($C$4),1)-WEEKDAY(DATE(YEAR($C$4),MONTH($C$4),1),2)+30))&amp;"건"))</f>
        <v/>
      </c>
      <c r="E19" s="20">
        <f>IF($C$4="","",DAY((DATE(YEAR($C$4),MONTH($C$4),1)-WEEKDAY(DATE(YEAR($C$4),MONTH($C$4),1),2)+31)))</f>
        <v/>
      </c>
      <c r="F19" s="21">
        <f>IF($C$4="","",IF(COUNTIF($A$26:$A$45,"="&amp;(DATE(YEAR($C$4),MONTH($C$4),1)-WEEKDAY(DATE(YEAR($C$4),MONTH($C$4),1),2)+31))=0,"",COUNTIF($A$26:$A$45,"="&amp;(DATE(YEAR($C$4),MONTH($C$4),1)-WEEKDAY(DATE(YEAR($C$4),MONTH($C$4),1),2)+31))&amp;"건"))</f>
        <v/>
      </c>
      <c r="G19" s="20">
        <f>IF($C$4="","",DAY((DATE(YEAR($C$4),MONTH($C$4),1)-WEEKDAY(DATE(YEAR($C$4),MONTH($C$4),1),2)+32)))</f>
        <v/>
      </c>
      <c r="H19" s="21">
        <f>IF($C$4="","",IF(COUNTIF($A$26:$A$45,"="&amp;(DATE(YEAR($C$4),MONTH($C$4),1)-WEEKDAY(DATE(YEAR($C$4),MONTH($C$4),1),2)+32))=0,"",COUNTIF($A$26:$A$45,"="&amp;(DATE(YEAR($C$4),MONTH($C$4),1)-WEEKDAY(DATE(YEAR($C$4),MONTH($C$4),1),2)+32))&amp;"건"))</f>
        <v/>
      </c>
      <c r="I19" s="20">
        <f>IF($C$4="","",DAY((DATE(YEAR($C$4),MONTH($C$4),1)-WEEKDAY(DATE(YEAR($C$4),MONTH($C$4),1),2)+33)))</f>
        <v/>
      </c>
      <c r="J19" s="21">
        <f>IF($C$4="","",IF(COUNTIF($A$26:$A$45,"="&amp;(DATE(YEAR($C$4),MONTH($C$4),1)-WEEKDAY(DATE(YEAR($C$4),MONTH($C$4),1),2)+33))=0,"",COUNTIF($A$26:$A$45,"="&amp;(DATE(YEAR($C$4),MONTH($C$4),1)-WEEKDAY(DATE(YEAR($C$4),MONTH($C$4),1),2)+33))&amp;"건"))</f>
        <v/>
      </c>
      <c r="K19" s="22">
        <f>IF($C$4="","",DAY((DATE(YEAR($C$4),MONTH($C$4),1)-WEEKDAY(DATE(YEAR($C$4),MONTH($C$4),1),2)+34)))</f>
        <v/>
      </c>
      <c r="L19" s="21">
        <f>IF($C$4="","",IF(COUNTIF($A$26:$A$45,"="&amp;(DATE(YEAR($C$4),MONTH($C$4),1)-WEEKDAY(DATE(YEAR($C$4),MONTH($C$4),1),2)+34))=0,"",COUNTIF($A$26:$A$45,"="&amp;(DATE(YEAR($C$4),MONTH($C$4),1)-WEEKDAY(DATE(YEAR($C$4),MONTH($C$4),1),2)+34))&amp;"건"))</f>
        <v/>
      </c>
      <c r="M19" s="23">
        <f>IF($C$4="","",DAY((DATE(YEAR($C$4),MONTH($C$4),1)-WEEKDAY(DATE(YEAR($C$4),MONTH($C$4),1),2)+35)))</f>
        <v/>
      </c>
      <c r="N19" s="21">
        <f>IF($C$4="","",IF(COUNTIF($A$26:$A$45,"="&amp;(DATE(YEAR($C$4),MONTH($C$4),1)-WEEKDAY(DATE(YEAR($C$4),MONTH($C$4),1),2)+35))=0,"",COUNTIF($A$26:$A$45,"="&amp;(DATE(YEAR($C$4),MONTH($C$4),1)-WEEKDAY(DATE(YEAR($C$4),MONTH($C$4),1),2)+35))&amp;"건"))</f>
        <v/>
      </c>
    </row>
    <row r="20" ht="34" customHeight="1">
      <c r="A20" s="24" t="n"/>
      <c r="B20" s="25" t="n"/>
      <c r="C20" s="24" t="n"/>
      <c r="D20" s="25" t="n"/>
      <c r="E20" s="24" t="n"/>
      <c r="F20" s="25" t="n"/>
      <c r="G20" s="24" t="n"/>
      <c r="H20" s="25" t="n"/>
      <c r="I20" s="24" t="n"/>
      <c r="J20" s="25" t="n"/>
      <c r="K20" s="24" t="n"/>
      <c r="L20" s="25" t="n"/>
      <c r="M20" s="24" t="n"/>
      <c r="N20" s="25" t="n"/>
    </row>
    <row r="21" ht="18" customHeight="1">
      <c r="A21" s="20">
        <f>IF($C$4="","",DAY((DATE(YEAR($C$4),MONTH($C$4),1)-WEEKDAY(DATE(YEAR($C$4),MONTH($C$4),1),2)+36)))</f>
        <v/>
      </c>
      <c r="B21" s="21">
        <f>IF($C$4="","",IF(COUNTIF($A$26:$A$45,"="&amp;(DATE(YEAR($C$4),MONTH($C$4),1)-WEEKDAY(DATE(YEAR($C$4),MONTH($C$4),1),2)+36))=0,"",COUNTIF($A$26:$A$45,"="&amp;(DATE(YEAR($C$4),MONTH($C$4),1)-WEEKDAY(DATE(YEAR($C$4),MONTH($C$4),1),2)+36))&amp;"건"))</f>
        <v/>
      </c>
      <c r="C21" s="20">
        <f>IF($C$4="","",DAY((DATE(YEAR($C$4),MONTH($C$4),1)-WEEKDAY(DATE(YEAR($C$4),MONTH($C$4),1),2)+37)))</f>
        <v/>
      </c>
      <c r="D21" s="21">
        <f>IF($C$4="","",IF(COUNTIF($A$26:$A$45,"="&amp;(DATE(YEAR($C$4),MONTH($C$4),1)-WEEKDAY(DATE(YEAR($C$4),MONTH($C$4),1),2)+37))=0,"",COUNTIF($A$26:$A$45,"="&amp;(DATE(YEAR($C$4),MONTH($C$4),1)-WEEKDAY(DATE(YEAR($C$4),MONTH($C$4),1),2)+37))&amp;"건"))</f>
        <v/>
      </c>
      <c r="E21" s="20">
        <f>IF($C$4="","",DAY((DATE(YEAR($C$4),MONTH($C$4),1)-WEEKDAY(DATE(YEAR($C$4),MONTH($C$4),1),2)+38)))</f>
        <v/>
      </c>
      <c r="F21" s="21">
        <f>IF($C$4="","",IF(COUNTIF($A$26:$A$45,"="&amp;(DATE(YEAR($C$4),MONTH($C$4),1)-WEEKDAY(DATE(YEAR($C$4),MONTH($C$4),1),2)+38))=0,"",COUNTIF($A$26:$A$45,"="&amp;(DATE(YEAR($C$4),MONTH($C$4),1)-WEEKDAY(DATE(YEAR($C$4),MONTH($C$4),1),2)+38))&amp;"건"))</f>
        <v/>
      </c>
      <c r="G21" s="20">
        <f>IF($C$4="","",DAY((DATE(YEAR($C$4),MONTH($C$4),1)-WEEKDAY(DATE(YEAR($C$4),MONTH($C$4),1),2)+39)))</f>
        <v/>
      </c>
      <c r="H21" s="21">
        <f>IF($C$4="","",IF(COUNTIF($A$26:$A$45,"="&amp;(DATE(YEAR($C$4),MONTH($C$4),1)-WEEKDAY(DATE(YEAR($C$4),MONTH($C$4),1),2)+39))=0,"",COUNTIF($A$26:$A$45,"="&amp;(DATE(YEAR($C$4),MONTH($C$4),1)-WEEKDAY(DATE(YEAR($C$4),MONTH($C$4),1),2)+39))&amp;"건"))</f>
        <v/>
      </c>
      <c r="I21" s="20">
        <f>IF($C$4="","",DAY((DATE(YEAR($C$4),MONTH($C$4),1)-WEEKDAY(DATE(YEAR($C$4),MONTH($C$4),1),2)+40)))</f>
        <v/>
      </c>
      <c r="J21" s="21">
        <f>IF($C$4="","",IF(COUNTIF($A$26:$A$45,"="&amp;(DATE(YEAR($C$4),MONTH($C$4),1)-WEEKDAY(DATE(YEAR($C$4),MONTH($C$4),1),2)+40))=0,"",COUNTIF($A$26:$A$45,"="&amp;(DATE(YEAR($C$4),MONTH($C$4),1)-WEEKDAY(DATE(YEAR($C$4),MONTH($C$4),1),2)+40))&amp;"건"))</f>
        <v/>
      </c>
      <c r="K21" s="22">
        <f>IF($C$4="","",DAY((DATE(YEAR($C$4),MONTH($C$4),1)-WEEKDAY(DATE(YEAR($C$4),MONTH($C$4),1),2)+41)))</f>
        <v/>
      </c>
      <c r="L21" s="21">
        <f>IF($C$4="","",IF(COUNTIF($A$26:$A$45,"="&amp;(DATE(YEAR($C$4),MONTH($C$4),1)-WEEKDAY(DATE(YEAR($C$4),MONTH($C$4),1),2)+41))=0,"",COUNTIF($A$26:$A$45,"="&amp;(DATE(YEAR($C$4),MONTH($C$4),1)-WEEKDAY(DATE(YEAR($C$4),MONTH($C$4),1),2)+41))&amp;"건"))</f>
        <v/>
      </c>
      <c r="M21" s="23">
        <f>IF($C$4="","",DAY((DATE(YEAR($C$4),MONTH($C$4),1)-WEEKDAY(DATE(YEAR($C$4),MONTH($C$4),1),2)+42)))</f>
        <v/>
      </c>
      <c r="N21" s="21">
        <f>IF($C$4="","",IF(COUNTIF($A$26:$A$45,"="&amp;(DATE(YEAR($C$4),MONTH($C$4),1)-WEEKDAY(DATE(YEAR($C$4),MONTH($C$4),1),2)+42))=0,"",COUNTIF($A$26:$A$45,"="&amp;(DATE(YEAR($C$4),MONTH($C$4),1)-WEEKDAY(DATE(YEAR($C$4),MONTH($C$4),1),2)+42))&amp;"건"))</f>
        <v/>
      </c>
    </row>
    <row r="22" ht="34" customHeight="1">
      <c r="A22" s="24" t="n"/>
      <c r="B22" s="25" t="n"/>
      <c r="C22" s="24" t="n"/>
      <c r="D22" s="25" t="n"/>
      <c r="E22" s="24" t="n"/>
      <c r="F22" s="25" t="n"/>
      <c r="G22" s="24" t="n"/>
      <c r="H22" s="25" t="n"/>
      <c r="I22" s="24" t="n"/>
      <c r="J22" s="25" t="n"/>
      <c r="K22" s="24" t="n"/>
      <c r="L22" s="25" t="n"/>
      <c r="M22" s="24" t="n"/>
      <c r="N22" s="25" t="n"/>
    </row>
    <row r="24" ht="22" customHeight="1">
      <c r="A24" s="17" t="inlineStr">
        <is>
          <t>② 게시 목록   ·   한 줄 = 게시물 하나 (올린 뒤 2~3일 지나 반응 숫자를 적어요)</t>
        </is>
      </c>
    </row>
    <row r="25" ht="30" customHeight="1">
      <c r="A25" s="26" t="inlineStr">
        <is>
          <t>게시일</t>
        </is>
      </c>
      <c r="B25" s="26" t="inlineStr">
        <is>
          <t>요일</t>
        </is>
      </c>
      <c r="C25" s="26" t="inlineStr">
        <is>
          <t>채널</t>
        </is>
      </c>
      <c r="D25" s="26" t="inlineStr">
        <is>
          <t>형식</t>
        </is>
      </c>
      <c r="E25" s="26" t="inlineStr">
        <is>
          <t>주제 · 핵심 메시지</t>
        </is>
      </c>
      <c r="F25" s="19" t="n"/>
      <c r="G25" s="26" t="inlineStr">
        <is>
          <t>상태</t>
        </is>
      </c>
      <c r="H25" s="26" t="inlineStr">
        <is>
          <t>조회·도달</t>
        </is>
      </c>
      <c r="I25" s="26" t="inlineStr">
        <is>
          <t>좋아요</t>
        </is>
      </c>
      <c r="J25" s="26" t="inlineStr">
        <is>
          <t>댓글</t>
        </is>
      </c>
      <c r="K25" s="26" t="inlineStr">
        <is>
          <t>저장·공유</t>
        </is>
      </c>
      <c r="L25" s="26" t="inlineStr">
        <is>
          <t>반응 합계</t>
        </is>
      </c>
      <c r="M25" s="26" t="inlineStr">
        <is>
          <t>참여율</t>
        </is>
      </c>
      <c r="N25" s="26" t="inlineStr">
        <is>
          <t>메모 · 다음 아이디어</t>
        </is>
      </c>
    </row>
    <row r="26" ht="20" customHeight="1">
      <c r="A26" s="27" t="n"/>
      <c r="B26" s="28">
        <f>IF(A26="","",INDEX($AA$1:$AA$7,WEEKDAY(A26,2)))</f>
        <v/>
      </c>
      <c r="C26" s="29" t="n"/>
      <c r="D26" s="29" t="n"/>
      <c r="E26" s="30" t="n"/>
      <c r="F26" s="7" t="n"/>
      <c r="G26" s="29" t="n"/>
      <c r="H26" s="31" t="n"/>
      <c r="I26" s="31" t="n"/>
      <c r="J26" s="31" t="n"/>
      <c r="K26" s="31" t="n"/>
      <c r="L26" s="32">
        <f>IF(COUNT(I26:K26)=0,"",SUM(I26:K26))</f>
        <v/>
      </c>
      <c r="M26" s="33">
        <f>IF(OR(L26="",$K$4=""),"",IFERROR(L26/$K$4,""))</f>
        <v/>
      </c>
      <c r="N26" s="30" t="n"/>
      <c r="X26">
        <f>IF(G26="게시 완료",D26,"")</f>
        <v/>
      </c>
      <c r="Y26">
        <f>IF(A26="","",IF(AND(A26&lt;TODAY(),G26&lt;&gt;"게시 완료",G26&lt;&gt;"보류"),1,""))</f>
        <v/>
      </c>
    </row>
    <row r="27" ht="20" customHeight="1">
      <c r="A27" s="27" t="n"/>
      <c r="B27" s="28">
        <f>IF(A27="","",INDEX($AA$1:$AA$7,WEEKDAY(A27,2)))</f>
        <v/>
      </c>
      <c r="C27" s="29" t="n"/>
      <c r="D27" s="29" t="n"/>
      <c r="E27" s="30" t="n"/>
      <c r="F27" s="7" t="n"/>
      <c r="G27" s="29" t="n"/>
      <c r="H27" s="31" t="n"/>
      <c r="I27" s="31" t="n"/>
      <c r="J27" s="31" t="n"/>
      <c r="K27" s="31" t="n"/>
      <c r="L27" s="32">
        <f>IF(COUNT(I27:K27)=0,"",SUM(I27:K27))</f>
        <v/>
      </c>
      <c r="M27" s="33">
        <f>IF(OR(L27="",$K$4=""),"",IFERROR(L27/$K$4,""))</f>
        <v/>
      </c>
      <c r="N27" s="30" t="n"/>
      <c r="X27">
        <f>IF(G27="게시 완료",D27,"")</f>
        <v/>
      </c>
      <c r="Y27">
        <f>IF(A27="","",IF(AND(A27&lt;TODAY(),G27&lt;&gt;"게시 완료",G27&lt;&gt;"보류"),1,""))</f>
        <v/>
      </c>
    </row>
    <row r="28" ht="20" customHeight="1">
      <c r="A28" s="27" t="n"/>
      <c r="B28" s="28">
        <f>IF(A28="","",INDEX($AA$1:$AA$7,WEEKDAY(A28,2)))</f>
        <v/>
      </c>
      <c r="C28" s="29" t="n"/>
      <c r="D28" s="29" t="n"/>
      <c r="E28" s="30" t="n"/>
      <c r="F28" s="7" t="n"/>
      <c r="G28" s="29" t="n"/>
      <c r="H28" s="31" t="n"/>
      <c r="I28" s="31" t="n"/>
      <c r="J28" s="31" t="n"/>
      <c r="K28" s="31" t="n"/>
      <c r="L28" s="32">
        <f>IF(COUNT(I28:K28)=0,"",SUM(I28:K28))</f>
        <v/>
      </c>
      <c r="M28" s="33">
        <f>IF(OR(L28="",$K$4=""),"",IFERROR(L28/$K$4,""))</f>
        <v/>
      </c>
      <c r="N28" s="30" t="n"/>
      <c r="X28">
        <f>IF(G28="게시 완료",D28,"")</f>
        <v/>
      </c>
      <c r="Y28">
        <f>IF(A28="","",IF(AND(A28&lt;TODAY(),G28&lt;&gt;"게시 완료",G28&lt;&gt;"보류"),1,""))</f>
        <v/>
      </c>
    </row>
    <row r="29" ht="20" customHeight="1">
      <c r="A29" s="27" t="n"/>
      <c r="B29" s="28">
        <f>IF(A29="","",INDEX($AA$1:$AA$7,WEEKDAY(A29,2)))</f>
        <v/>
      </c>
      <c r="C29" s="29" t="n"/>
      <c r="D29" s="29" t="n"/>
      <c r="E29" s="30" t="n"/>
      <c r="F29" s="7" t="n"/>
      <c r="G29" s="29" t="n"/>
      <c r="H29" s="31" t="n"/>
      <c r="I29" s="31" t="n"/>
      <c r="J29" s="31" t="n"/>
      <c r="K29" s="31" t="n"/>
      <c r="L29" s="32">
        <f>IF(COUNT(I29:K29)=0,"",SUM(I29:K29))</f>
        <v/>
      </c>
      <c r="M29" s="33">
        <f>IF(OR(L29="",$K$4=""),"",IFERROR(L29/$K$4,""))</f>
        <v/>
      </c>
      <c r="N29" s="30" t="n"/>
      <c r="X29">
        <f>IF(G29="게시 완료",D29,"")</f>
        <v/>
      </c>
      <c r="Y29">
        <f>IF(A29="","",IF(AND(A29&lt;TODAY(),G29&lt;&gt;"게시 완료",G29&lt;&gt;"보류"),1,""))</f>
        <v/>
      </c>
    </row>
    <row r="30" ht="20" customHeight="1">
      <c r="A30" s="27" t="n"/>
      <c r="B30" s="28">
        <f>IF(A30="","",INDEX($AA$1:$AA$7,WEEKDAY(A30,2)))</f>
        <v/>
      </c>
      <c r="C30" s="29" t="n"/>
      <c r="D30" s="29" t="n"/>
      <c r="E30" s="30" t="n"/>
      <c r="F30" s="7" t="n"/>
      <c r="G30" s="29" t="n"/>
      <c r="H30" s="31" t="n"/>
      <c r="I30" s="31" t="n"/>
      <c r="J30" s="31" t="n"/>
      <c r="K30" s="31" t="n"/>
      <c r="L30" s="32">
        <f>IF(COUNT(I30:K30)=0,"",SUM(I30:K30))</f>
        <v/>
      </c>
      <c r="M30" s="33">
        <f>IF(OR(L30="",$K$4=""),"",IFERROR(L30/$K$4,""))</f>
        <v/>
      </c>
      <c r="N30" s="30" t="n"/>
      <c r="X30">
        <f>IF(G30="게시 완료",D30,"")</f>
        <v/>
      </c>
      <c r="Y30">
        <f>IF(A30="","",IF(AND(A30&lt;TODAY(),G30&lt;&gt;"게시 완료",G30&lt;&gt;"보류"),1,""))</f>
        <v/>
      </c>
    </row>
    <row r="31" ht="20" customHeight="1">
      <c r="A31" s="27" t="n"/>
      <c r="B31" s="28">
        <f>IF(A31="","",INDEX($AA$1:$AA$7,WEEKDAY(A31,2)))</f>
        <v/>
      </c>
      <c r="C31" s="29" t="n"/>
      <c r="D31" s="29" t="n"/>
      <c r="E31" s="30" t="n"/>
      <c r="F31" s="7" t="n"/>
      <c r="G31" s="29" t="n"/>
      <c r="H31" s="31" t="n"/>
      <c r="I31" s="31" t="n"/>
      <c r="J31" s="31" t="n"/>
      <c r="K31" s="31" t="n"/>
      <c r="L31" s="32">
        <f>IF(COUNT(I31:K31)=0,"",SUM(I31:K31))</f>
        <v/>
      </c>
      <c r="M31" s="33">
        <f>IF(OR(L31="",$K$4=""),"",IFERROR(L31/$K$4,""))</f>
        <v/>
      </c>
      <c r="N31" s="30" t="n"/>
      <c r="X31">
        <f>IF(G31="게시 완료",D31,"")</f>
        <v/>
      </c>
      <c r="Y31">
        <f>IF(A31="","",IF(AND(A31&lt;TODAY(),G31&lt;&gt;"게시 완료",G31&lt;&gt;"보류"),1,""))</f>
        <v/>
      </c>
    </row>
    <row r="32" ht="20" customHeight="1">
      <c r="A32" s="27" t="n"/>
      <c r="B32" s="28">
        <f>IF(A32="","",INDEX($AA$1:$AA$7,WEEKDAY(A32,2)))</f>
        <v/>
      </c>
      <c r="C32" s="29" t="n"/>
      <c r="D32" s="29" t="n"/>
      <c r="E32" s="30" t="n"/>
      <c r="F32" s="7" t="n"/>
      <c r="G32" s="29" t="n"/>
      <c r="H32" s="31" t="n"/>
      <c r="I32" s="31" t="n"/>
      <c r="J32" s="31" t="n"/>
      <c r="K32" s="31" t="n"/>
      <c r="L32" s="32">
        <f>IF(COUNT(I32:K32)=0,"",SUM(I32:K32))</f>
        <v/>
      </c>
      <c r="M32" s="33">
        <f>IF(OR(L32="",$K$4=""),"",IFERROR(L32/$K$4,""))</f>
        <v/>
      </c>
      <c r="N32" s="30" t="n"/>
      <c r="X32">
        <f>IF(G32="게시 완료",D32,"")</f>
        <v/>
      </c>
      <c r="Y32">
        <f>IF(A32="","",IF(AND(A32&lt;TODAY(),G32&lt;&gt;"게시 완료",G32&lt;&gt;"보류"),1,""))</f>
        <v/>
      </c>
    </row>
    <row r="33" ht="20" customHeight="1">
      <c r="A33" s="27" t="n"/>
      <c r="B33" s="28">
        <f>IF(A33="","",INDEX($AA$1:$AA$7,WEEKDAY(A33,2)))</f>
        <v/>
      </c>
      <c r="C33" s="29" t="n"/>
      <c r="D33" s="29" t="n"/>
      <c r="E33" s="30" t="n"/>
      <c r="F33" s="7" t="n"/>
      <c r="G33" s="29" t="n"/>
      <c r="H33" s="31" t="n"/>
      <c r="I33" s="31" t="n"/>
      <c r="J33" s="31" t="n"/>
      <c r="K33" s="31" t="n"/>
      <c r="L33" s="32">
        <f>IF(COUNT(I33:K33)=0,"",SUM(I33:K33))</f>
        <v/>
      </c>
      <c r="M33" s="33">
        <f>IF(OR(L33="",$K$4=""),"",IFERROR(L33/$K$4,""))</f>
        <v/>
      </c>
      <c r="N33" s="30" t="n"/>
      <c r="X33">
        <f>IF(G33="게시 완료",D33,"")</f>
        <v/>
      </c>
      <c r="Y33">
        <f>IF(A33="","",IF(AND(A33&lt;TODAY(),G33&lt;&gt;"게시 완료",G33&lt;&gt;"보류"),1,""))</f>
        <v/>
      </c>
    </row>
    <row r="34" ht="20" customHeight="1">
      <c r="A34" s="27" t="n"/>
      <c r="B34" s="28">
        <f>IF(A34="","",INDEX($AA$1:$AA$7,WEEKDAY(A34,2)))</f>
        <v/>
      </c>
      <c r="C34" s="29" t="n"/>
      <c r="D34" s="29" t="n"/>
      <c r="E34" s="30" t="n"/>
      <c r="F34" s="7" t="n"/>
      <c r="G34" s="29" t="n"/>
      <c r="H34" s="31" t="n"/>
      <c r="I34" s="31" t="n"/>
      <c r="J34" s="31" t="n"/>
      <c r="K34" s="31" t="n"/>
      <c r="L34" s="32">
        <f>IF(COUNT(I34:K34)=0,"",SUM(I34:K34))</f>
        <v/>
      </c>
      <c r="M34" s="33">
        <f>IF(OR(L34="",$K$4=""),"",IFERROR(L34/$K$4,""))</f>
        <v/>
      </c>
      <c r="N34" s="30" t="n"/>
      <c r="X34">
        <f>IF(G34="게시 완료",D34,"")</f>
        <v/>
      </c>
      <c r="Y34">
        <f>IF(A34="","",IF(AND(A34&lt;TODAY(),G34&lt;&gt;"게시 완료",G34&lt;&gt;"보류"),1,""))</f>
        <v/>
      </c>
    </row>
    <row r="35" ht="20" customHeight="1">
      <c r="A35" s="27" t="n"/>
      <c r="B35" s="28">
        <f>IF(A35="","",INDEX($AA$1:$AA$7,WEEKDAY(A35,2)))</f>
        <v/>
      </c>
      <c r="C35" s="29" t="n"/>
      <c r="D35" s="29" t="n"/>
      <c r="E35" s="30" t="n"/>
      <c r="F35" s="7" t="n"/>
      <c r="G35" s="29" t="n"/>
      <c r="H35" s="31" t="n"/>
      <c r="I35" s="31" t="n"/>
      <c r="J35" s="31" t="n"/>
      <c r="K35" s="31" t="n"/>
      <c r="L35" s="32">
        <f>IF(COUNT(I35:K35)=0,"",SUM(I35:K35))</f>
        <v/>
      </c>
      <c r="M35" s="33">
        <f>IF(OR(L35="",$K$4=""),"",IFERROR(L35/$K$4,""))</f>
        <v/>
      </c>
      <c r="N35" s="30" t="n"/>
      <c r="X35">
        <f>IF(G35="게시 완료",D35,"")</f>
        <v/>
      </c>
      <c r="Y35">
        <f>IF(A35="","",IF(AND(A35&lt;TODAY(),G35&lt;&gt;"게시 완료",G35&lt;&gt;"보류"),1,""))</f>
        <v/>
      </c>
    </row>
    <row r="36" ht="20" customHeight="1">
      <c r="A36" s="27" t="n"/>
      <c r="B36" s="28">
        <f>IF(A36="","",INDEX($AA$1:$AA$7,WEEKDAY(A36,2)))</f>
        <v/>
      </c>
      <c r="C36" s="29" t="n"/>
      <c r="D36" s="29" t="n"/>
      <c r="E36" s="30" t="n"/>
      <c r="F36" s="7" t="n"/>
      <c r="G36" s="29" t="n"/>
      <c r="H36" s="31" t="n"/>
      <c r="I36" s="31" t="n"/>
      <c r="J36" s="31" t="n"/>
      <c r="K36" s="31" t="n"/>
      <c r="L36" s="32">
        <f>IF(COUNT(I36:K36)=0,"",SUM(I36:K36))</f>
        <v/>
      </c>
      <c r="M36" s="33">
        <f>IF(OR(L36="",$K$4=""),"",IFERROR(L36/$K$4,""))</f>
        <v/>
      </c>
      <c r="N36" s="30" t="n"/>
      <c r="X36">
        <f>IF(G36="게시 완료",D36,"")</f>
        <v/>
      </c>
      <c r="Y36">
        <f>IF(A36="","",IF(AND(A36&lt;TODAY(),G36&lt;&gt;"게시 완료",G36&lt;&gt;"보류"),1,""))</f>
        <v/>
      </c>
    </row>
    <row r="37" ht="20" customHeight="1">
      <c r="A37" s="27" t="n"/>
      <c r="B37" s="28">
        <f>IF(A37="","",INDEX($AA$1:$AA$7,WEEKDAY(A37,2)))</f>
        <v/>
      </c>
      <c r="C37" s="29" t="n"/>
      <c r="D37" s="29" t="n"/>
      <c r="E37" s="30" t="n"/>
      <c r="F37" s="7" t="n"/>
      <c r="G37" s="29" t="n"/>
      <c r="H37" s="31" t="n"/>
      <c r="I37" s="31" t="n"/>
      <c r="J37" s="31" t="n"/>
      <c r="K37" s="31" t="n"/>
      <c r="L37" s="32">
        <f>IF(COUNT(I37:K37)=0,"",SUM(I37:K37))</f>
        <v/>
      </c>
      <c r="M37" s="33">
        <f>IF(OR(L37="",$K$4=""),"",IFERROR(L37/$K$4,""))</f>
        <v/>
      </c>
      <c r="N37" s="30" t="n"/>
      <c r="X37">
        <f>IF(G37="게시 완료",D37,"")</f>
        <v/>
      </c>
      <c r="Y37">
        <f>IF(A37="","",IF(AND(A37&lt;TODAY(),G37&lt;&gt;"게시 완료",G37&lt;&gt;"보류"),1,""))</f>
        <v/>
      </c>
    </row>
    <row r="38" ht="20" customHeight="1">
      <c r="A38" s="27" t="n"/>
      <c r="B38" s="28">
        <f>IF(A38="","",INDEX($AA$1:$AA$7,WEEKDAY(A38,2)))</f>
        <v/>
      </c>
      <c r="C38" s="29" t="n"/>
      <c r="D38" s="29" t="n"/>
      <c r="E38" s="30" t="n"/>
      <c r="F38" s="7" t="n"/>
      <c r="G38" s="29" t="n"/>
      <c r="H38" s="31" t="n"/>
      <c r="I38" s="31" t="n"/>
      <c r="J38" s="31" t="n"/>
      <c r="K38" s="31" t="n"/>
      <c r="L38" s="32">
        <f>IF(COUNT(I38:K38)=0,"",SUM(I38:K38))</f>
        <v/>
      </c>
      <c r="M38" s="33">
        <f>IF(OR(L38="",$K$4=""),"",IFERROR(L38/$K$4,""))</f>
        <v/>
      </c>
      <c r="N38" s="30" t="n"/>
      <c r="X38">
        <f>IF(G38="게시 완료",D38,"")</f>
        <v/>
      </c>
      <c r="Y38">
        <f>IF(A38="","",IF(AND(A38&lt;TODAY(),G38&lt;&gt;"게시 완료",G38&lt;&gt;"보류"),1,""))</f>
        <v/>
      </c>
    </row>
    <row r="39" ht="20" customHeight="1">
      <c r="A39" s="27" t="n"/>
      <c r="B39" s="28">
        <f>IF(A39="","",INDEX($AA$1:$AA$7,WEEKDAY(A39,2)))</f>
        <v/>
      </c>
      <c r="C39" s="29" t="n"/>
      <c r="D39" s="29" t="n"/>
      <c r="E39" s="30" t="n"/>
      <c r="F39" s="7" t="n"/>
      <c r="G39" s="29" t="n"/>
      <c r="H39" s="31" t="n"/>
      <c r="I39" s="31" t="n"/>
      <c r="J39" s="31" t="n"/>
      <c r="K39" s="31" t="n"/>
      <c r="L39" s="32">
        <f>IF(COUNT(I39:K39)=0,"",SUM(I39:K39))</f>
        <v/>
      </c>
      <c r="M39" s="33">
        <f>IF(OR(L39="",$K$4=""),"",IFERROR(L39/$K$4,""))</f>
        <v/>
      </c>
      <c r="N39" s="30" t="n"/>
      <c r="X39">
        <f>IF(G39="게시 완료",D39,"")</f>
        <v/>
      </c>
      <c r="Y39">
        <f>IF(A39="","",IF(AND(A39&lt;TODAY(),G39&lt;&gt;"게시 완료",G39&lt;&gt;"보류"),1,""))</f>
        <v/>
      </c>
    </row>
    <row r="40" ht="20" customHeight="1">
      <c r="A40" s="27" t="n"/>
      <c r="B40" s="28">
        <f>IF(A40="","",INDEX($AA$1:$AA$7,WEEKDAY(A40,2)))</f>
        <v/>
      </c>
      <c r="C40" s="29" t="n"/>
      <c r="D40" s="29" t="n"/>
      <c r="E40" s="30" t="n"/>
      <c r="F40" s="7" t="n"/>
      <c r="G40" s="29" t="n"/>
      <c r="H40" s="31" t="n"/>
      <c r="I40" s="31" t="n"/>
      <c r="J40" s="31" t="n"/>
      <c r="K40" s="31" t="n"/>
      <c r="L40" s="32">
        <f>IF(COUNT(I40:K40)=0,"",SUM(I40:K40))</f>
        <v/>
      </c>
      <c r="M40" s="33">
        <f>IF(OR(L40="",$K$4=""),"",IFERROR(L40/$K$4,""))</f>
        <v/>
      </c>
      <c r="N40" s="30" t="n"/>
      <c r="X40">
        <f>IF(G40="게시 완료",D40,"")</f>
        <v/>
      </c>
      <c r="Y40">
        <f>IF(A40="","",IF(AND(A40&lt;TODAY(),G40&lt;&gt;"게시 완료",G40&lt;&gt;"보류"),1,""))</f>
        <v/>
      </c>
    </row>
    <row r="41" ht="20" customHeight="1">
      <c r="A41" s="27" t="n"/>
      <c r="B41" s="28">
        <f>IF(A41="","",INDEX($AA$1:$AA$7,WEEKDAY(A41,2)))</f>
        <v/>
      </c>
      <c r="C41" s="29" t="n"/>
      <c r="D41" s="29" t="n"/>
      <c r="E41" s="30" t="n"/>
      <c r="F41" s="7" t="n"/>
      <c r="G41" s="29" t="n"/>
      <c r="H41" s="31" t="n"/>
      <c r="I41" s="31" t="n"/>
      <c r="J41" s="31" t="n"/>
      <c r="K41" s="31" t="n"/>
      <c r="L41" s="32">
        <f>IF(COUNT(I41:K41)=0,"",SUM(I41:K41))</f>
        <v/>
      </c>
      <c r="M41" s="33">
        <f>IF(OR(L41="",$K$4=""),"",IFERROR(L41/$K$4,""))</f>
        <v/>
      </c>
      <c r="N41" s="30" t="n"/>
      <c r="X41">
        <f>IF(G41="게시 완료",D41,"")</f>
        <v/>
      </c>
      <c r="Y41">
        <f>IF(A41="","",IF(AND(A41&lt;TODAY(),G41&lt;&gt;"게시 완료",G41&lt;&gt;"보류"),1,""))</f>
        <v/>
      </c>
    </row>
    <row r="42" ht="20" customHeight="1">
      <c r="A42" s="27" t="n"/>
      <c r="B42" s="28">
        <f>IF(A42="","",INDEX($AA$1:$AA$7,WEEKDAY(A42,2)))</f>
        <v/>
      </c>
      <c r="C42" s="29" t="n"/>
      <c r="D42" s="29" t="n"/>
      <c r="E42" s="30" t="n"/>
      <c r="F42" s="7" t="n"/>
      <c r="G42" s="29" t="n"/>
      <c r="H42" s="31" t="n"/>
      <c r="I42" s="31" t="n"/>
      <c r="J42" s="31" t="n"/>
      <c r="K42" s="31" t="n"/>
      <c r="L42" s="32">
        <f>IF(COUNT(I42:K42)=0,"",SUM(I42:K42))</f>
        <v/>
      </c>
      <c r="M42" s="33">
        <f>IF(OR(L42="",$K$4=""),"",IFERROR(L42/$K$4,""))</f>
        <v/>
      </c>
      <c r="N42" s="30" t="n"/>
      <c r="X42">
        <f>IF(G42="게시 완료",D42,"")</f>
        <v/>
      </c>
      <c r="Y42">
        <f>IF(A42="","",IF(AND(A42&lt;TODAY(),G42&lt;&gt;"게시 완료",G42&lt;&gt;"보류"),1,""))</f>
        <v/>
      </c>
    </row>
    <row r="43" ht="20" customHeight="1">
      <c r="A43" s="27" t="n"/>
      <c r="B43" s="28">
        <f>IF(A43="","",INDEX($AA$1:$AA$7,WEEKDAY(A43,2)))</f>
        <v/>
      </c>
      <c r="C43" s="29" t="n"/>
      <c r="D43" s="29" t="n"/>
      <c r="E43" s="30" t="n"/>
      <c r="F43" s="7" t="n"/>
      <c r="G43" s="29" t="n"/>
      <c r="H43" s="31" t="n"/>
      <c r="I43" s="31" t="n"/>
      <c r="J43" s="31" t="n"/>
      <c r="K43" s="31" t="n"/>
      <c r="L43" s="32">
        <f>IF(COUNT(I43:K43)=0,"",SUM(I43:K43))</f>
        <v/>
      </c>
      <c r="M43" s="33">
        <f>IF(OR(L43="",$K$4=""),"",IFERROR(L43/$K$4,""))</f>
        <v/>
      </c>
      <c r="N43" s="30" t="n"/>
      <c r="X43">
        <f>IF(G43="게시 완료",D43,"")</f>
        <v/>
      </c>
      <c r="Y43">
        <f>IF(A43="","",IF(AND(A43&lt;TODAY(),G43&lt;&gt;"게시 완료",G43&lt;&gt;"보류"),1,""))</f>
        <v/>
      </c>
    </row>
    <row r="44" ht="20" customHeight="1">
      <c r="A44" s="27" t="n"/>
      <c r="B44" s="28">
        <f>IF(A44="","",INDEX($AA$1:$AA$7,WEEKDAY(A44,2)))</f>
        <v/>
      </c>
      <c r="C44" s="29" t="n"/>
      <c r="D44" s="29" t="n"/>
      <c r="E44" s="30" t="n"/>
      <c r="F44" s="7" t="n"/>
      <c r="G44" s="29" t="n"/>
      <c r="H44" s="31" t="n"/>
      <c r="I44" s="31" t="n"/>
      <c r="J44" s="31" t="n"/>
      <c r="K44" s="31" t="n"/>
      <c r="L44" s="32">
        <f>IF(COUNT(I44:K44)=0,"",SUM(I44:K44))</f>
        <v/>
      </c>
      <c r="M44" s="33">
        <f>IF(OR(L44="",$K$4=""),"",IFERROR(L44/$K$4,""))</f>
        <v/>
      </c>
      <c r="N44" s="30" t="n"/>
      <c r="X44">
        <f>IF(G44="게시 완료",D44,"")</f>
        <v/>
      </c>
      <c r="Y44">
        <f>IF(A44="","",IF(AND(A44&lt;TODAY(),G44&lt;&gt;"게시 완료",G44&lt;&gt;"보류"),1,""))</f>
        <v/>
      </c>
    </row>
    <row r="45" ht="20" customHeight="1">
      <c r="A45" s="27" t="n"/>
      <c r="B45" s="28">
        <f>IF(A45="","",INDEX($AA$1:$AA$7,WEEKDAY(A45,2)))</f>
        <v/>
      </c>
      <c r="C45" s="29" t="n"/>
      <c r="D45" s="29" t="n"/>
      <c r="E45" s="30" t="n"/>
      <c r="F45" s="7" t="n"/>
      <c r="G45" s="29" t="n"/>
      <c r="H45" s="31" t="n"/>
      <c r="I45" s="31" t="n"/>
      <c r="J45" s="31" t="n"/>
      <c r="K45" s="31" t="n"/>
      <c r="L45" s="32">
        <f>IF(COUNT(I45:K45)=0,"",SUM(I45:K45))</f>
        <v/>
      </c>
      <c r="M45" s="33">
        <f>IF(OR(L45="",$K$4=""),"",IFERROR(L45/$K$4,""))</f>
        <v/>
      </c>
      <c r="N45" s="30" t="n"/>
      <c r="X45">
        <f>IF(G45="게시 완료",D45,"")</f>
        <v/>
      </c>
      <c r="Y45">
        <f>IF(A45="","",IF(AND(A45&lt;TODAY(),G45&lt;&gt;"게시 완료",G45&lt;&gt;"보류"),1,""))</f>
        <v/>
      </c>
    </row>
    <row r="47" ht="22" customHeight="1">
      <c r="A47" s="17" t="inlineStr">
        <is>
          <t>③ 형식별 성과 (게시 완료만 집계) — 반응이 좋은 형식을 다음 달에 늘려요</t>
        </is>
      </c>
    </row>
    <row r="48">
      <c r="A48" s="18" t="inlineStr">
        <is>
          <t>형식</t>
        </is>
      </c>
      <c r="B48" s="19" t="n"/>
      <c r="C48" s="18" t="inlineStr">
        <is>
          <t>카드뉴스</t>
        </is>
      </c>
      <c r="D48" s="19" t="n"/>
      <c r="E48" s="18" t="inlineStr">
        <is>
          <t>릴스·쇼츠</t>
        </is>
      </c>
      <c r="F48" s="19" t="n"/>
      <c r="G48" s="18" t="inlineStr">
        <is>
          <t>사진 1장</t>
        </is>
      </c>
      <c r="H48" s="19" t="n"/>
      <c r="I48" s="18" t="inlineStr">
        <is>
          <t>글·블로그</t>
        </is>
      </c>
      <c r="J48" s="19" t="n"/>
      <c r="K48" s="18" t="inlineStr">
        <is>
          <t>스토리</t>
        </is>
      </c>
      <c r="L48" s="19" t="n"/>
      <c r="M48" s="18" t="inlineStr">
        <is>
          <t>라이브</t>
        </is>
      </c>
      <c r="N48" s="19" t="n"/>
    </row>
    <row r="49" ht="20" customHeight="1">
      <c r="A49" s="4" t="inlineStr">
        <is>
          <t>게시 수</t>
        </is>
      </c>
      <c r="B49" s="5" t="n"/>
      <c r="C49" s="34">
        <f>IF(COUNTA($A$26:$A$45)=0,"",COUNTIF($X$26:$X$45,C$48))</f>
        <v/>
      </c>
      <c r="D49" s="13" t="n"/>
      <c r="E49" s="34">
        <f>IF(COUNTA($A$26:$A$45)=0,"",COUNTIF($X$26:$X$45,E$48))</f>
        <v/>
      </c>
      <c r="F49" s="13" t="n"/>
      <c r="G49" s="34">
        <f>IF(COUNTA($A$26:$A$45)=0,"",COUNTIF($X$26:$X$45,G$48))</f>
        <v/>
      </c>
      <c r="H49" s="13" t="n"/>
      <c r="I49" s="34">
        <f>IF(COUNTA($A$26:$A$45)=0,"",COUNTIF($X$26:$X$45,I$48))</f>
        <v/>
      </c>
      <c r="J49" s="13" t="n"/>
      <c r="K49" s="34">
        <f>IF(COUNTA($A$26:$A$45)=0,"",COUNTIF($X$26:$X$45,K$48))</f>
        <v/>
      </c>
      <c r="L49" s="13" t="n"/>
      <c r="M49" s="34">
        <f>IF(COUNTA($A$26:$A$45)=0,"",COUNTIF($X$26:$X$45,M$48))</f>
        <v/>
      </c>
      <c r="N49" s="13" t="n"/>
    </row>
    <row r="50" ht="20" customHeight="1">
      <c r="A50" s="4" t="inlineStr">
        <is>
          <t>평균 반응</t>
        </is>
      </c>
      <c r="B50" s="5" t="n"/>
      <c r="C50" s="35">
        <f>IF(COUNTIF($X$26:$X$45,C$48)=0,"",ROUND(SUMIF($X$26:$X$45,C$48,$L$26:$L$45)/MAX(1,COUNTIF($X$26:$X$45,C$48)),0))</f>
        <v/>
      </c>
      <c r="D50" s="13" t="n"/>
      <c r="E50" s="35">
        <f>IF(COUNTIF($X$26:$X$45,E$48)=0,"",ROUND(SUMIF($X$26:$X$45,E$48,$L$26:$L$45)/MAX(1,COUNTIF($X$26:$X$45,E$48)),0))</f>
        <v/>
      </c>
      <c r="F50" s="13" t="n"/>
      <c r="G50" s="35">
        <f>IF(COUNTIF($X$26:$X$45,G$48)=0,"",ROUND(SUMIF($X$26:$X$45,G$48,$L$26:$L$45)/MAX(1,COUNTIF($X$26:$X$45,G$48)),0))</f>
        <v/>
      </c>
      <c r="H50" s="13" t="n"/>
      <c r="I50" s="35">
        <f>IF(COUNTIF($X$26:$X$45,I$48)=0,"",ROUND(SUMIF($X$26:$X$45,I$48,$L$26:$L$45)/MAX(1,COUNTIF($X$26:$X$45,I$48)),0))</f>
        <v/>
      </c>
      <c r="J50" s="13" t="n"/>
      <c r="K50" s="35">
        <f>IF(COUNTIF($X$26:$X$45,K$48)=0,"",ROUND(SUMIF($X$26:$X$45,K$48,$L$26:$L$45)/MAX(1,COUNTIF($X$26:$X$45,K$48)),0))</f>
        <v/>
      </c>
      <c r="L50" s="13" t="n"/>
      <c r="M50" s="35">
        <f>IF(COUNTIF($X$26:$X$45,M$48)=0,"",ROUND(SUMIF($X$26:$X$45,M$48,$L$26:$L$45)/MAX(1,COUNTIF($X$26:$X$45,M$48)),0))</f>
        <v/>
      </c>
      <c r="N50" s="13" t="n"/>
    </row>
    <row r="51" ht="20" customHeight="1">
      <c r="A51" s="4" t="inlineStr">
        <is>
          <t>평균 참여율</t>
        </is>
      </c>
      <c r="B51" s="5" t="n"/>
      <c r="C51" s="36">
        <f>IFERROR(SUMIF($X$26:$X$45,C$48,$M$26:$M$45)/COUNTIF($X$26:$X$45,C$48),"")</f>
        <v/>
      </c>
      <c r="D51" s="13" t="n"/>
      <c r="E51" s="36">
        <f>IFERROR(SUMIF($X$26:$X$45,E$48,$M$26:$M$45)/COUNTIF($X$26:$X$45,E$48),"")</f>
        <v/>
      </c>
      <c r="F51" s="13" t="n"/>
      <c r="G51" s="36">
        <f>IFERROR(SUMIF($X$26:$X$45,G$48,$M$26:$M$45)/COUNTIF($X$26:$X$45,G$48),"")</f>
        <v/>
      </c>
      <c r="H51" s="13" t="n"/>
      <c r="I51" s="36">
        <f>IFERROR(SUMIF($X$26:$X$45,I$48,$M$26:$M$45)/COUNTIF($X$26:$X$45,I$48),"")</f>
        <v/>
      </c>
      <c r="J51" s="13" t="n"/>
      <c r="K51" s="36">
        <f>IFERROR(SUMIF($X$26:$X$45,K$48,$M$26:$M$45)/COUNTIF($X$26:$X$45,K$48),"")</f>
        <v/>
      </c>
      <c r="L51" s="13" t="n"/>
      <c r="M51" s="36">
        <f>IFERROR(SUMIF($X$26:$X$45,M$48,$M$26:$M$45)/COUNTIF($X$26:$X$45,M$48),"")</f>
        <v/>
      </c>
      <c r="N51" s="13" t="n"/>
    </row>
    <row r="53">
      <c r="A53" s="37" t="inlineStr">
        <is>
          <t>쓰는 법</t>
        </is>
      </c>
    </row>
    <row r="54">
      <c r="A54" s="38" t="inlineStr">
        <is>
          <t>1. 맨 위 '기준 월'에 그달 1일(예: 2026-10-01)을 넣으면 달력 날짜가 채워지고, 오늘 날짜는 노란색으로 보여요.</t>
        </is>
      </c>
    </row>
    <row r="55">
      <c r="A55" s="38" t="inlineStr">
        <is>
          <t>2. 달력 아래 칸에 큰 주제(신메뉴 주간·이벤트)를 먼저 적고, ② 목록에 게시물을 한 줄씩 적으면 날짜 옆에 건수가 떠요.</t>
        </is>
      </c>
    </row>
    <row r="56">
      <c r="A56" s="38" t="inlineStr">
        <is>
          <t>3. 채널·형식·상태는 칸을 눌러 고르세요. 날짜가 지났는데 '게시 완료'가 아니면 빨갛게 표시돼요.</t>
        </is>
      </c>
    </row>
    <row r="57">
      <c r="A57" s="38" t="inlineStr">
        <is>
          <t>4. 올린 뒤 반응 숫자를 적으면 반응 합계·참여율과 ③ 형식별 성과가 계산돼요. 잘된 형식을 다음 달에 늘리세요.</t>
        </is>
      </c>
    </row>
  </sheetData>
  <mergeCells count="125">
    <mergeCell ref="A9:N9"/>
    <mergeCell ref="K49:L49"/>
    <mergeCell ref="C6:D6"/>
    <mergeCell ref="A51:B51"/>
    <mergeCell ref="E51:F51"/>
    <mergeCell ref="A7:B7"/>
    <mergeCell ref="I16:J16"/>
    <mergeCell ref="M10:N10"/>
    <mergeCell ref="K50:L50"/>
    <mergeCell ref="C50:D50"/>
    <mergeCell ref="G18:H18"/>
    <mergeCell ref="I18:J18"/>
    <mergeCell ref="M16:N16"/>
    <mergeCell ref="E34:F34"/>
    <mergeCell ref="E49:F49"/>
    <mergeCell ref="E27:F27"/>
    <mergeCell ref="M18:N18"/>
    <mergeCell ref="E36:F36"/>
    <mergeCell ref="A22:B22"/>
    <mergeCell ref="G20:H20"/>
    <mergeCell ref="I20:J20"/>
    <mergeCell ref="E22:F22"/>
    <mergeCell ref="M50:N50"/>
    <mergeCell ref="G22:H22"/>
    <mergeCell ref="E12:F12"/>
    <mergeCell ref="A48:B48"/>
    <mergeCell ref="G12:H12"/>
    <mergeCell ref="C14:D14"/>
    <mergeCell ref="E14:F14"/>
    <mergeCell ref="E48:F48"/>
    <mergeCell ref="G48:H48"/>
    <mergeCell ref="A1:N1"/>
    <mergeCell ref="C4:D4"/>
    <mergeCell ref="E4:F4"/>
    <mergeCell ref="K51:L51"/>
    <mergeCell ref="E38:F38"/>
    <mergeCell ref="M51:N51"/>
    <mergeCell ref="G7:H7"/>
    <mergeCell ref="E40:F40"/>
    <mergeCell ref="G49:H49"/>
    <mergeCell ref="A55:N55"/>
    <mergeCell ref="A57:N57"/>
    <mergeCell ref="E26:F26"/>
    <mergeCell ref="E16:F16"/>
    <mergeCell ref="G16:H16"/>
    <mergeCell ref="E25:F25"/>
    <mergeCell ref="I10:J10"/>
    <mergeCell ref="A10:B10"/>
    <mergeCell ref="K10:L10"/>
    <mergeCell ref="C18:D18"/>
    <mergeCell ref="E18:F18"/>
    <mergeCell ref="K16:L16"/>
    <mergeCell ref="E50:F50"/>
    <mergeCell ref="A24:N24"/>
    <mergeCell ref="A49:B49"/>
    <mergeCell ref="M49:N49"/>
    <mergeCell ref="E39:F39"/>
    <mergeCell ref="M48:N48"/>
    <mergeCell ref="E44:F44"/>
    <mergeCell ref="C20:D20"/>
    <mergeCell ref="E20:F20"/>
    <mergeCell ref="E29:F29"/>
    <mergeCell ref="C22:D22"/>
    <mergeCell ref="E31:F31"/>
    <mergeCell ref="A12:B12"/>
    <mergeCell ref="C12:D12"/>
    <mergeCell ref="E6:F6"/>
    <mergeCell ref="M12:N12"/>
    <mergeCell ref="C51:D51"/>
    <mergeCell ref="A2:N2"/>
    <mergeCell ref="A14:B14"/>
    <mergeCell ref="A47:N47"/>
    <mergeCell ref="C48:D48"/>
    <mergeCell ref="A4:B4"/>
    <mergeCell ref="G51:H51"/>
    <mergeCell ref="I51:J51"/>
    <mergeCell ref="C7:D7"/>
    <mergeCell ref="E32:F32"/>
    <mergeCell ref="E7:F7"/>
    <mergeCell ref="E41:F41"/>
    <mergeCell ref="G50:H50"/>
    <mergeCell ref="I50:J50"/>
    <mergeCell ref="K18:L18"/>
    <mergeCell ref="I7:K7"/>
    <mergeCell ref="C49:D49"/>
    <mergeCell ref="E43:F43"/>
    <mergeCell ref="E33:F33"/>
    <mergeCell ref="I49:J49"/>
    <mergeCell ref="E42:F42"/>
    <mergeCell ref="A6:B6"/>
    <mergeCell ref="E35:F35"/>
    <mergeCell ref="A16:B16"/>
    <mergeCell ref="K20:L20"/>
    <mergeCell ref="C10:D10"/>
    <mergeCell ref="C16:D16"/>
    <mergeCell ref="M20:N20"/>
    <mergeCell ref="E10:F10"/>
    <mergeCell ref="G10:H10"/>
    <mergeCell ref="A54:N54"/>
    <mergeCell ref="E28:F28"/>
    <mergeCell ref="I22:J22"/>
    <mergeCell ref="G6:H6"/>
    <mergeCell ref="A18:B18"/>
    <mergeCell ref="K22:L22"/>
    <mergeCell ref="L6:N6"/>
    <mergeCell ref="M22:N22"/>
    <mergeCell ref="A50:B50"/>
    <mergeCell ref="A56:N56"/>
    <mergeCell ref="I12:J12"/>
    <mergeCell ref="E30:F30"/>
    <mergeCell ref="K12:L12"/>
    <mergeCell ref="E45:F45"/>
    <mergeCell ref="G14:H14"/>
    <mergeCell ref="I14:J14"/>
    <mergeCell ref="K14:L14"/>
    <mergeCell ref="I48:J48"/>
    <mergeCell ref="K48:L48"/>
    <mergeCell ref="I6:K6"/>
    <mergeCell ref="L7:N7"/>
    <mergeCell ref="G4:H4"/>
    <mergeCell ref="A20:B20"/>
    <mergeCell ref="I4:J4"/>
    <mergeCell ref="M14:N14"/>
    <mergeCell ref="E37:F37"/>
    <mergeCell ref="K4:L4"/>
  </mergeCells>
  <conditionalFormatting sqref="A11:B11">
    <cfRule type="expression" priority="1" dxfId="0">
      <formula>AND($C$4&lt;&gt;"",(DATE(YEAR($C$4),MONTH($C$4),1)-WEEKDAY(DATE(YEAR($C$4),MONTH($C$4),1),2)+1)=TODAY())</formula>
    </cfRule>
  </conditionalFormatting>
  <conditionalFormatting sqref="A11">
    <cfRule type="expression" priority="2" dxfId="1">
      <formula>AND($C$4&lt;&gt;"",MONTH((DATE(YEAR($C$4),MONTH($C$4),1)-WEEKDAY(DATE(YEAR($C$4),MONTH($C$4),1),2)+1))&lt;&gt;MONTH($C$4))</formula>
    </cfRule>
  </conditionalFormatting>
  <conditionalFormatting sqref="C11:D11">
    <cfRule type="expression" priority="3" dxfId="0">
      <formula>AND($C$4&lt;&gt;"",(DATE(YEAR($C$4),MONTH($C$4),1)-WEEKDAY(DATE(YEAR($C$4),MONTH($C$4),1),2)+2)=TODAY())</formula>
    </cfRule>
  </conditionalFormatting>
  <conditionalFormatting sqref="C11">
    <cfRule type="expression" priority="4" dxfId="1">
      <formula>AND($C$4&lt;&gt;"",MONTH((DATE(YEAR($C$4),MONTH($C$4),1)-WEEKDAY(DATE(YEAR($C$4),MONTH($C$4),1),2)+2))&lt;&gt;MONTH($C$4))</formula>
    </cfRule>
  </conditionalFormatting>
  <conditionalFormatting sqref="E11:F11">
    <cfRule type="expression" priority="5" dxfId="0">
      <formula>AND($C$4&lt;&gt;"",(DATE(YEAR($C$4),MONTH($C$4),1)-WEEKDAY(DATE(YEAR($C$4),MONTH($C$4),1),2)+3)=TODAY())</formula>
    </cfRule>
  </conditionalFormatting>
  <conditionalFormatting sqref="E11">
    <cfRule type="expression" priority="6" dxfId="1">
      <formula>AND($C$4&lt;&gt;"",MONTH((DATE(YEAR($C$4),MONTH($C$4),1)-WEEKDAY(DATE(YEAR($C$4),MONTH($C$4),1),2)+3))&lt;&gt;MONTH($C$4))</formula>
    </cfRule>
  </conditionalFormatting>
  <conditionalFormatting sqref="G11:H11">
    <cfRule type="expression" priority="7" dxfId="0">
      <formula>AND($C$4&lt;&gt;"",(DATE(YEAR($C$4),MONTH($C$4),1)-WEEKDAY(DATE(YEAR($C$4),MONTH($C$4),1),2)+4)=TODAY())</formula>
    </cfRule>
  </conditionalFormatting>
  <conditionalFormatting sqref="G11">
    <cfRule type="expression" priority="8" dxfId="1">
      <formula>AND($C$4&lt;&gt;"",MONTH((DATE(YEAR($C$4),MONTH($C$4),1)-WEEKDAY(DATE(YEAR($C$4),MONTH($C$4),1),2)+4))&lt;&gt;MONTH($C$4))</formula>
    </cfRule>
  </conditionalFormatting>
  <conditionalFormatting sqref="I11:J11">
    <cfRule type="expression" priority="9" dxfId="0">
      <formula>AND($C$4&lt;&gt;"",(DATE(YEAR($C$4),MONTH($C$4),1)-WEEKDAY(DATE(YEAR($C$4),MONTH($C$4),1),2)+5)=TODAY())</formula>
    </cfRule>
  </conditionalFormatting>
  <conditionalFormatting sqref="I11">
    <cfRule type="expression" priority="10" dxfId="1">
      <formula>AND($C$4&lt;&gt;"",MONTH((DATE(YEAR($C$4),MONTH($C$4),1)-WEEKDAY(DATE(YEAR($C$4),MONTH($C$4),1),2)+5))&lt;&gt;MONTH($C$4))</formula>
    </cfRule>
  </conditionalFormatting>
  <conditionalFormatting sqref="K11:L11">
    <cfRule type="expression" priority="11" dxfId="0">
      <formula>AND($C$4&lt;&gt;"",(DATE(YEAR($C$4),MONTH($C$4),1)-WEEKDAY(DATE(YEAR($C$4),MONTH($C$4),1),2)+6)=TODAY())</formula>
    </cfRule>
  </conditionalFormatting>
  <conditionalFormatting sqref="K11">
    <cfRule type="expression" priority="12" dxfId="1">
      <formula>AND($C$4&lt;&gt;"",MONTH((DATE(YEAR($C$4),MONTH($C$4),1)-WEEKDAY(DATE(YEAR($C$4),MONTH($C$4),1),2)+6))&lt;&gt;MONTH($C$4))</formula>
    </cfRule>
  </conditionalFormatting>
  <conditionalFormatting sqref="M11:N11">
    <cfRule type="expression" priority="13" dxfId="0">
      <formula>AND($C$4&lt;&gt;"",(DATE(YEAR($C$4),MONTH($C$4),1)-WEEKDAY(DATE(YEAR($C$4),MONTH($C$4),1),2)+7)=TODAY())</formula>
    </cfRule>
  </conditionalFormatting>
  <conditionalFormatting sqref="M11">
    <cfRule type="expression" priority="14" dxfId="1">
      <formula>AND($C$4&lt;&gt;"",MONTH((DATE(YEAR($C$4),MONTH($C$4),1)-WEEKDAY(DATE(YEAR($C$4),MONTH($C$4),1),2)+7))&lt;&gt;MONTH($C$4))</formula>
    </cfRule>
  </conditionalFormatting>
  <conditionalFormatting sqref="A13:B13">
    <cfRule type="expression" priority="15" dxfId="0">
      <formula>AND($C$4&lt;&gt;"",(DATE(YEAR($C$4),MONTH($C$4),1)-WEEKDAY(DATE(YEAR($C$4),MONTH($C$4),1),2)+8)=TODAY())</formula>
    </cfRule>
  </conditionalFormatting>
  <conditionalFormatting sqref="A13">
    <cfRule type="expression" priority="16" dxfId="1">
      <formula>AND($C$4&lt;&gt;"",MONTH((DATE(YEAR($C$4),MONTH($C$4),1)-WEEKDAY(DATE(YEAR($C$4),MONTH($C$4),1),2)+8))&lt;&gt;MONTH($C$4))</formula>
    </cfRule>
  </conditionalFormatting>
  <conditionalFormatting sqref="C13:D13">
    <cfRule type="expression" priority="17" dxfId="0">
      <formula>AND($C$4&lt;&gt;"",(DATE(YEAR($C$4),MONTH($C$4),1)-WEEKDAY(DATE(YEAR($C$4),MONTH($C$4),1),2)+9)=TODAY())</formula>
    </cfRule>
  </conditionalFormatting>
  <conditionalFormatting sqref="C13">
    <cfRule type="expression" priority="18" dxfId="1">
      <formula>AND($C$4&lt;&gt;"",MONTH((DATE(YEAR($C$4),MONTH($C$4),1)-WEEKDAY(DATE(YEAR($C$4),MONTH($C$4),1),2)+9))&lt;&gt;MONTH($C$4))</formula>
    </cfRule>
  </conditionalFormatting>
  <conditionalFormatting sqref="E13:F13">
    <cfRule type="expression" priority="19" dxfId="0">
      <formula>AND($C$4&lt;&gt;"",(DATE(YEAR($C$4),MONTH($C$4),1)-WEEKDAY(DATE(YEAR($C$4),MONTH($C$4),1),2)+10)=TODAY())</formula>
    </cfRule>
  </conditionalFormatting>
  <conditionalFormatting sqref="E13">
    <cfRule type="expression" priority="20" dxfId="1">
      <formula>AND($C$4&lt;&gt;"",MONTH((DATE(YEAR($C$4),MONTH($C$4),1)-WEEKDAY(DATE(YEAR($C$4),MONTH($C$4),1),2)+10))&lt;&gt;MONTH($C$4))</formula>
    </cfRule>
  </conditionalFormatting>
  <conditionalFormatting sqref="G13:H13">
    <cfRule type="expression" priority="21" dxfId="0">
      <formula>AND($C$4&lt;&gt;"",(DATE(YEAR($C$4),MONTH($C$4),1)-WEEKDAY(DATE(YEAR($C$4),MONTH($C$4),1),2)+11)=TODAY())</formula>
    </cfRule>
  </conditionalFormatting>
  <conditionalFormatting sqref="G13">
    <cfRule type="expression" priority="22" dxfId="1">
      <formula>AND($C$4&lt;&gt;"",MONTH((DATE(YEAR($C$4),MONTH($C$4),1)-WEEKDAY(DATE(YEAR($C$4),MONTH($C$4),1),2)+11))&lt;&gt;MONTH($C$4))</formula>
    </cfRule>
  </conditionalFormatting>
  <conditionalFormatting sqref="I13:J13">
    <cfRule type="expression" priority="23" dxfId="0">
      <formula>AND($C$4&lt;&gt;"",(DATE(YEAR($C$4),MONTH($C$4),1)-WEEKDAY(DATE(YEAR($C$4),MONTH($C$4),1),2)+12)=TODAY())</formula>
    </cfRule>
  </conditionalFormatting>
  <conditionalFormatting sqref="I13">
    <cfRule type="expression" priority="24" dxfId="1">
      <formula>AND($C$4&lt;&gt;"",MONTH((DATE(YEAR($C$4),MONTH($C$4),1)-WEEKDAY(DATE(YEAR($C$4),MONTH($C$4),1),2)+12))&lt;&gt;MONTH($C$4))</formula>
    </cfRule>
  </conditionalFormatting>
  <conditionalFormatting sqref="K13:L13">
    <cfRule type="expression" priority="25" dxfId="0">
      <formula>AND($C$4&lt;&gt;"",(DATE(YEAR($C$4),MONTH($C$4),1)-WEEKDAY(DATE(YEAR($C$4),MONTH($C$4),1),2)+13)=TODAY())</formula>
    </cfRule>
  </conditionalFormatting>
  <conditionalFormatting sqref="K13">
    <cfRule type="expression" priority="26" dxfId="1">
      <formula>AND($C$4&lt;&gt;"",MONTH((DATE(YEAR($C$4),MONTH($C$4),1)-WEEKDAY(DATE(YEAR($C$4),MONTH($C$4),1),2)+13))&lt;&gt;MONTH($C$4))</formula>
    </cfRule>
  </conditionalFormatting>
  <conditionalFormatting sqref="M13:N13">
    <cfRule type="expression" priority="27" dxfId="0">
      <formula>AND($C$4&lt;&gt;"",(DATE(YEAR($C$4),MONTH($C$4),1)-WEEKDAY(DATE(YEAR($C$4),MONTH($C$4),1),2)+14)=TODAY())</formula>
    </cfRule>
  </conditionalFormatting>
  <conditionalFormatting sqref="M13">
    <cfRule type="expression" priority="28" dxfId="1">
      <formula>AND($C$4&lt;&gt;"",MONTH((DATE(YEAR($C$4),MONTH($C$4),1)-WEEKDAY(DATE(YEAR($C$4),MONTH($C$4),1),2)+14))&lt;&gt;MONTH($C$4))</formula>
    </cfRule>
  </conditionalFormatting>
  <conditionalFormatting sqref="A15:B15">
    <cfRule type="expression" priority="29" dxfId="0">
      <formula>AND($C$4&lt;&gt;"",(DATE(YEAR($C$4),MONTH($C$4),1)-WEEKDAY(DATE(YEAR($C$4),MONTH($C$4),1),2)+15)=TODAY())</formula>
    </cfRule>
  </conditionalFormatting>
  <conditionalFormatting sqref="A15">
    <cfRule type="expression" priority="30" dxfId="1">
      <formula>AND($C$4&lt;&gt;"",MONTH((DATE(YEAR($C$4),MONTH($C$4),1)-WEEKDAY(DATE(YEAR($C$4),MONTH($C$4),1),2)+15))&lt;&gt;MONTH($C$4))</formula>
    </cfRule>
  </conditionalFormatting>
  <conditionalFormatting sqref="C15:D15">
    <cfRule type="expression" priority="31" dxfId="0">
      <formula>AND($C$4&lt;&gt;"",(DATE(YEAR($C$4),MONTH($C$4),1)-WEEKDAY(DATE(YEAR($C$4),MONTH($C$4),1),2)+16)=TODAY())</formula>
    </cfRule>
  </conditionalFormatting>
  <conditionalFormatting sqref="C15">
    <cfRule type="expression" priority="32" dxfId="1">
      <formula>AND($C$4&lt;&gt;"",MONTH((DATE(YEAR($C$4),MONTH($C$4),1)-WEEKDAY(DATE(YEAR($C$4),MONTH($C$4),1),2)+16))&lt;&gt;MONTH($C$4))</formula>
    </cfRule>
  </conditionalFormatting>
  <conditionalFormatting sqref="E15:F15">
    <cfRule type="expression" priority="33" dxfId="0">
      <formula>AND($C$4&lt;&gt;"",(DATE(YEAR($C$4),MONTH($C$4),1)-WEEKDAY(DATE(YEAR($C$4),MONTH($C$4),1),2)+17)=TODAY())</formula>
    </cfRule>
  </conditionalFormatting>
  <conditionalFormatting sqref="E15">
    <cfRule type="expression" priority="34" dxfId="1">
      <formula>AND($C$4&lt;&gt;"",MONTH((DATE(YEAR($C$4),MONTH($C$4),1)-WEEKDAY(DATE(YEAR($C$4),MONTH($C$4),1),2)+17))&lt;&gt;MONTH($C$4))</formula>
    </cfRule>
  </conditionalFormatting>
  <conditionalFormatting sqref="G15:H15">
    <cfRule type="expression" priority="35" dxfId="0">
      <formula>AND($C$4&lt;&gt;"",(DATE(YEAR($C$4),MONTH($C$4),1)-WEEKDAY(DATE(YEAR($C$4),MONTH($C$4),1),2)+18)=TODAY())</formula>
    </cfRule>
  </conditionalFormatting>
  <conditionalFormatting sqref="G15">
    <cfRule type="expression" priority="36" dxfId="1">
      <formula>AND($C$4&lt;&gt;"",MONTH((DATE(YEAR($C$4),MONTH($C$4),1)-WEEKDAY(DATE(YEAR($C$4),MONTH($C$4),1),2)+18))&lt;&gt;MONTH($C$4))</formula>
    </cfRule>
  </conditionalFormatting>
  <conditionalFormatting sqref="I15:J15">
    <cfRule type="expression" priority="37" dxfId="0">
      <formula>AND($C$4&lt;&gt;"",(DATE(YEAR($C$4),MONTH($C$4),1)-WEEKDAY(DATE(YEAR($C$4),MONTH($C$4),1),2)+19)=TODAY())</formula>
    </cfRule>
  </conditionalFormatting>
  <conditionalFormatting sqref="I15">
    <cfRule type="expression" priority="38" dxfId="1">
      <formula>AND($C$4&lt;&gt;"",MONTH((DATE(YEAR($C$4),MONTH($C$4),1)-WEEKDAY(DATE(YEAR($C$4),MONTH($C$4),1),2)+19))&lt;&gt;MONTH($C$4))</formula>
    </cfRule>
  </conditionalFormatting>
  <conditionalFormatting sqref="K15:L15">
    <cfRule type="expression" priority="39" dxfId="0">
      <formula>AND($C$4&lt;&gt;"",(DATE(YEAR($C$4),MONTH($C$4),1)-WEEKDAY(DATE(YEAR($C$4),MONTH($C$4),1),2)+20)=TODAY())</formula>
    </cfRule>
  </conditionalFormatting>
  <conditionalFormatting sqref="K15">
    <cfRule type="expression" priority="40" dxfId="1">
      <formula>AND($C$4&lt;&gt;"",MONTH((DATE(YEAR($C$4),MONTH($C$4),1)-WEEKDAY(DATE(YEAR($C$4),MONTH($C$4),1),2)+20))&lt;&gt;MONTH($C$4))</formula>
    </cfRule>
  </conditionalFormatting>
  <conditionalFormatting sqref="M15:N15">
    <cfRule type="expression" priority="41" dxfId="0">
      <formula>AND($C$4&lt;&gt;"",(DATE(YEAR($C$4),MONTH($C$4),1)-WEEKDAY(DATE(YEAR($C$4),MONTH($C$4),1),2)+21)=TODAY())</formula>
    </cfRule>
  </conditionalFormatting>
  <conditionalFormatting sqref="M15">
    <cfRule type="expression" priority="42" dxfId="1">
      <formula>AND($C$4&lt;&gt;"",MONTH((DATE(YEAR($C$4),MONTH($C$4),1)-WEEKDAY(DATE(YEAR($C$4),MONTH($C$4),1),2)+21))&lt;&gt;MONTH($C$4))</formula>
    </cfRule>
  </conditionalFormatting>
  <conditionalFormatting sqref="A17:B17">
    <cfRule type="expression" priority="43" dxfId="0">
      <formula>AND($C$4&lt;&gt;"",(DATE(YEAR($C$4),MONTH($C$4),1)-WEEKDAY(DATE(YEAR($C$4),MONTH($C$4),1),2)+22)=TODAY())</formula>
    </cfRule>
  </conditionalFormatting>
  <conditionalFormatting sqref="A17">
    <cfRule type="expression" priority="44" dxfId="1">
      <formula>AND($C$4&lt;&gt;"",MONTH((DATE(YEAR($C$4),MONTH($C$4),1)-WEEKDAY(DATE(YEAR($C$4),MONTH($C$4),1),2)+22))&lt;&gt;MONTH($C$4))</formula>
    </cfRule>
  </conditionalFormatting>
  <conditionalFormatting sqref="C17:D17">
    <cfRule type="expression" priority="45" dxfId="0">
      <formula>AND($C$4&lt;&gt;"",(DATE(YEAR($C$4),MONTH($C$4),1)-WEEKDAY(DATE(YEAR($C$4),MONTH($C$4),1),2)+23)=TODAY())</formula>
    </cfRule>
  </conditionalFormatting>
  <conditionalFormatting sqref="C17">
    <cfRule type="expression" priority="46" dxfId="1">
      <formula>AND($C$4&lt;&gt;"",MONTH((DATE(YEAR($C$4),MONTH($C$4),1)-WEEKDAY(DATE(YEAR($C$4),MONTH($C$4),1),2)+23))&lt;&gt;MONTH($C$4))</formula>
    </cfRule>
  </conditionalFormatting>
  <conditionalFormatting sqref="E17:F17">
    <cfRule type="expression" priority="47" dxfId="0">
      <formula>AND($C$4&lt;&gt;"",(DATE(YEAR($C$4),MONTH($C$4),1)-WEEKDAY(DATE(YEAR($C$4),MONTH($C$4),1),2)+24)=TODAY())</formula>
    </cfRule>
  </conditionalFormatting>
  <conditionalFormatting sqref="E17">
    <cfRule type="expression" priority="48" dxfId="1">
      <formula>AND($C$4&lt;&gt;"",MONTH((DATE(YEAR($C$4),MONTH($C$4),1)-WEEKDAY(DATE(YEAR($C$4),MONTH($C$4),1),2)+24))&lt;&gt;MONTH($C$4))</formula>
    </cfRule>
  </conditionalFormatting>
  <conditionalFormatting sqref="G17:H17">
    <cfRule type="expression" priority="49" dxfId="0">
      <formula>AND($C$4&lt;&gt;"",(DATE(YEAR($C$4),MONTH($C$4),1)-WEEKDAY(DATE(YEAR($C$4),MONTH($C$4),1),2)+25)=TODAY())</formula>
    </cfRule>
  </conditionalFormatting>
  <conditionalFormatting sqref="G17">
    <cfRule type="expression" priority="50" dxfId="1">
      <formula>AND($C$4&lt;&gt;"",MONTH((DATE(YEAR($C$4),MONTH($C$4),1)-WEEKDAY(DATE(YEAR($C$4),MONTH($C$4),1),2)+25))&lt;&gt;MONTH($C$4))</formula>
    </cfRule>
  </conditionalFormatting>
  <conditionalFormatting sqref="I17:J17">
    <cfRule type="expression" priority="51" dxfId="0">
      <formula>AND($C$4&lt;&gt;"",(DATE(YEAR($C$4),MONTH($C$4),1)-WEEKDAY(DATE(YEAR($C$4),MONTH($C$4),1),2)+26)=TODAY())</formula>
    </cfRule>
  </conditionalFormatting>
  <conditionalFormatting sqref="I17">
    <cfRule type="expression" priority="52" dxfId="1">
      <formula>AND($C$4&lt;&gt;"",MONTH((DATE(YEAR($C$4),MONTH($C$4),1)-WEEKDAY(DATE(YEAR($C$4),MONTH($C$4),1),2)+26))&lt;&gt;MONTH($C$4))</formula>
    </cfRule>
  </conditionalFormatting>
  <conditionalFormatting sqref="K17:L17">
    <cfRule type="expression" priority="53" dxfId="0">
      <formula>AND($C$4&lt;&gt;"",(DATE(YEAR($C$4),MONTH($C$4),1)-WEEKDAY(DATE(YEAR($C$4),MONTH($C$4),1),2)+27)=TODAY())</formula>
    </cfRule>
  </conditionalFormatting>
  <conditionalFormatting sqref="K17">
    <cfRule type="expression" priority="54" dxfId="1">
      <formula>AND($C$4&lt;&gt;"",MONTH((DATE(YEAR($C$4),MONTH($C$4),1)-WEEKDAY(DATE(YEAR($C$4),MONTH($C$4),1),2)+27))&lt;&gt;MONTH($C$4))</formula>
    </cfRule>
  </conditionalFormatting>
  <conditionalFormatting sqref="M17:N17">
    <cfRule type="expression" priority="55" dxfId="0">
      <formula>AND($C$4&lt;&gt;"",(DATE(YEAR($C$4),MONTH($C$4),1)-WEEKDAY(DATE(YEAR($C$4),MONTH($C$4),1),2)+28)=TODAY())</formula>
    </cfRule>
  </conditionalFormatting>
  <conditionalFormatting sqref="M17">
    <cfRule type="expression" priority="56" dxfId="1">
      <formula>AND($C$4&lt;&gt;"",MONTH((DATE(YEAR($C$4),MONTH($C$4),1)-WEEKDAY(DATE(YEAR($C$4),MONTH($C$4),1),2)+28))&lt;&gt;MONTH($C$4))</formula>
    </cfRule>
  </conditionalFormatting>
  <conditionalFormatting sqref="A19:B19">
    <cfRule type="expression" priority="57" dxfId="0">
      <formula>AND($C$4&lt;&gt;"",(DATE(YEAR($C$4),MONTH($C$4),1)-WEEKDAY(DATE(YEAR($C$4),MONTH($C$4),1),2)+29)=TODAY())</formula>
    </cfRule>
  </conditionalFormatting>
  <conditionalFormatting sqref="A19">
    <cfRule type="expression" priority="58" dxfId="1">
      <formula>AND($C$4&lt;&gt;"",MONTH((DATE(YEAR($C$4),MONTH($C$4),1)-WEEKDAY(DATE(YEAR($C$4),MONTH($C$4),1),2)+29))&lt;&gt;MONTH($C$4))</formula>
    </cfRule>
  </conditionalFormatting>
  <conditionalFormatting sqref="C19:D19">
    <cfRule type="expression" priority="59" dxfId="0">
      <formula>AND($C$4&lt;&gt;"",(DATE(YEAR($C$4),MONTH($C$4),1)-WEEKDAY(DATE(YEAR($C$4),MONTH($C$4),1),2)+30)=TODAY())</formula>
    </cfRule>
  </conditionalFormatting>
  <conditionalFormatting sqref="C19">
    <cfRule type="expression" priority="60" dxfId="1">
      <formula>AND($C$4&lt;&gt;"",MONTH((DATE(YEAR($C$4),MONTH($C$4),1)-WEEKDAY(DATE(YEAR($C$4),MONTH($C$4),1),2)+30))&lt;&gt;MONTH($C$4))</formula>
    </cfRule>
  </conditionalFormatting>
  <conditionalFormatting sqref="E19:F19">
    <cfRule type="expression" priority="61" dxfId="0">
      <formula>AND($C$4&lt;&gt;"",(DATE(YEAR($C$4),MONTH($C$4),1)-WEEKDAY(DATE(YEAR($C$4),MONTH($C$4),1),2)+31)=TODAY())</formula>
    </cfRule>
  </conditionalFormatting>
  <conditionalFormatting sqref="E19">
    <cfRule type="expression" priority="62" dxfId="1">
      <formula>AND($C$4&lt;&gt;"",MONTH((DATE(YEAR($C$4),MONTH($C$4),1)-WEEKDAY(DATE(YEAR($C$4),MONTH($C$4),1),2)+31))&lt;&gt;MONTH($C$4))</formula>
    </cfRule>
  </conditionalFormatting>
  <conditionalFormatting sqref="G19:H19">
    <cfRule type="expression" priority="63" dxfId="0">
      <formula>AND($C$4&lt;&gt;"",(DATE(YEAR($C$4),MONTH($C$4),1)-WEEKDAY(DATE(YEAR($C$4),MONTH($C$4),1),2)+32)=TODAY())</formula>
    </cfRule>
  </conditionalFormatting>
  <conditionalFormatting sqref="G19">
    <cfRule type="expression" priority="64" dxfId="1">
      <formula>AND($C$4&lt;&gt;"",MONTH((DATE(YEAR($C$4),MONTH($C$4),1)-WEEKDAY(DATE(YEAR($C$4),MONTH($C$4),1),2)+32))&lt;&gt;MONTH($C$4))</formula>
    </cfRule>
  </conditionalFormatting>
  <conditionalFormatting sqref="I19:J19">
    <cfRule type="expression" priority="65" dxfId="0">
      <formula>AND($C$4&lt;&gt;"",(DATE(YEAR($C$4),MONTH($C$4),1)-WEEKDAY(DATE(YEAR($C$4),MONTH($C$4),1),2)+33)=TODAY())</formula>
    </cfRule>
  </conditionalFormatting>
  <conditionalFormatting sqref="I19">
    <cfRule type="expression" priority="66" dxfId="1">
      <formula>AND($C$4&lt;&gt;"",MONTH((DATE(YEAR($C$4),MONTH($C$4),1)-WEEKDAY(DATE(YEAR($C$4),MONTH($C$4),1),2)+33))&lt;&gt;MONTH($C$4))</formula>
    </cfRule>
  </conditionalFormatting>
  <conditionalFormatting sqref="K19:L19">
    <cfRule type="expression" priority="67" dxfId="0">
      <formula>AND($C$4&lt;&gt;"",(DATE(YEAR($C$4),MONTH($C$4),1)-WEEKDAY(DATE(YEAR($C$4),MONTH($C$4),1),2)+34)=TODAY())</formula>
    </cfRule>
  </conditionalFormatting>
  <conditionalFormatting sqref="K19">
    <cfRule type="expression" priority="68" dxfId="1">
      <formula>AND($C$4&lt;&gt;"",MONTH((DATE(YEAR($C$4),MONTH($C$4),1)-WEEKDAY(DATE(YEAR($C$4),MONTH($C$4),1),2)+34))&lt;&gt;MONTH($C$4))</formula>
    </cfRule>
  </conditionalFormatting>
  <conditionalFormatting sqref="M19:N19">
    <cfRule type="expression" priority="69" dxfId="0">
      <formula>AND($C$4&lt;&gt;"",(DATE(YEAR($C$4),MONTH($C$4),1)-WEEKDAY(DATE(YEAR($C$4),MONTH($C$4),1),2)+35)=TODAY())</formula>
    </cfRule>
  </conditionalFormatting>
  <conditionalFormatting sqref="M19">
    <cfRule type="expression" priority="70" dxfId="1">
      <formula>AND($C$4&lt;&gt;"",MONTH((DATE(YEAR($C$4),MONTH($C$4),1)-WEEKDAY(DATE(YEAR($C$4),MONTH($C$4),1),2)+35))&lt;&gt;MONTH($C$4))</formula>
    </cfRule>
  </conditionalFormatting>
  <conditionalFormatting sqref="A21:B21">
    <cfRule type="expression" priority="71" dxfId="0">
      <formula>AND($C$4&lt;&gt;"",(DATE(YEAR($C$4),MONTH($C$4),1)-WEEKDAY(DATE(YEAR($C$4),MONTH($C$4),1),2)+36)=TODAY())</formula>
    </cfRule>
  </conditionalFormatting>
  <conditionalFormatting sqref="A21">
    <cfRule type="expression" priority="72" dxfId="1">
      <formula>AND($C$4&lt;&gt;"",MONTH((DATE(YEAR($C$4),MONTH($C$4),1)-WEEKDAY(DATE(YEAR($C$4),MONTH($C$4),1),2)+36))&lt;&gt;MONTH($C$4))</formula>
    </cfRule>
  </conditionalFormatting>
  <conditionalFormatting sqref="C21:D21">
    <cfRule type="expression" priority="73" dxfId="0">
      <formula>AND($C$4&lt;&gt;"",(DATE(YEAR($C$4),MONTH($C$4),1)-WEEKDAY(DATE(YEAR($C$4),MONTH($C$4),1),2)+37)=TODAY())</formula>
    </cfRule>
  </conditionalFormatting>
  <conditionalFormatting sqref="C21">
    <cfRule type="expression" priority="74" dxfId="1">
      <formula>AND($C$4&lt;&gt;"",MONTH((DATE(YEAR($C$4),MONTH($C$4),1)-WEEKDAY(DATE(YEAR($C$4),MONTH($C$4),1),2)+37))&lt;&gt;MONTH($C$4))</formula>
    </cfRule>
  </conditionalFormatting>
  <conditionalFormatting sqref="E21:F21">
    <cfRule type="expression" priority="75" dxfId="0">
      <formula>AND($C$4&lt;&gt;"",(DATE(YEAR($C$4),MONTH($C$4),1)-WEEKDAY(DATE(YEAR($C$4),MONTH($C$4),1),2)+38)=TODAY())</formula>
    </cfRule>
  </conditionalFormatting>
  <conditionalFormatting sqref="E21">
    <cfRule type="expression" priority="76" dxfId="1">
      <formula>AND($C$4&lt;&gt;"",MONTH((DATE(YEAR($C$4),MONTH($C$4),1)-WEEKDAY(DATE(YEAR($C$4),MONTH($C$4),1),2)+38))&lt;&gt;MONTH($C$4))</formula>
    </cfRule>
  </conditionalFormatting>
  <conditionalFormatting sqref="G21:H21">
    <cfRule type="expression" priority="77" dxfId="0">
      <formula>AND($C$4&lt;&gt;"",(DATE(YEAR($C$4),MONTH($C$4),1)-WEEKDAY(DATE(YEAR($C$4),MONTH($C$4),1),2)+39)=TODAY())</formula>
    </cfRule>
  </conditionalFormatting>
  <conditionalFormatting sqref="G21">
    <cfRule type="expression" priority="78" dxfId="1">
      <formula>AND($C$4&lt;&gt;"",MONTH((DATE(YEAR($C$4),MONTH($C$4),1)-WEEKDAY(DATE(YEAR($C$4),MONTH($C$4),1),2)+39))&lt;&gt;MONTH($C$4))</formula>
    </cfRule>
  </conditionalFormatting>
  <conditionalFormatting sqref="I21:J21">
    <cfRule type="expression" priority="79" dxfId="0">
      <formula>AND($C$4&lt;&gt;"",(DATE(YEAR($C$4),MONTH($C$4),1)-WEEKDAY(DATE(YEAR($C$4),MONTH($C$4),1),2)+40)=TODAY())</formula>
    </cfRule>
  </conditionalFormatting>
  <conditionalFormatting sqref="I21">
    <cfRule type="expression" priority="80" dxfId="1">
      <formula>AND($C$4&lt;&gt;"",MONTH((DATE(YEAR($C$4),MONTH($C$4),1)-WEEKDAY(DATE(YEAR($C$4),MONTH($C$4),1),2)+40))&lt;&gt;MONTH($C$4))</formula>
    </cfRule>
  </conditionalFormatting>
  <conditionalFormatting sqref="K21:L21">
    <cfRule type="expression" priority="81" dxfId="0">
      <formula>AND($C$4&lt;&gt;"",(DATE(YEAR($C$4),MONTH($C$4),1)-WEEKDAY(DATE(YEAR($C$4),MONTH($C$4),1),2)+41)=TODAY())</formula>
    </cfRule>
  </conditionalFormatting>
  <conditionalFormatting sqref="K21">
    <cfRule type="expression" priority="82" dxfId="1">
      <formula>AND($C$4&lt;&gt;"",MONTH((DATE(YEAR($C$4),MONTH($C$4),1)-WEEKDAY(DATE(YEAR($C$4),MONTH($C$4),1),2)+41))&lt;&gt;MONTH($C$4))</formula>
    </cfRule>
  </conditionalFormatting>
  <conditionalFormatting sqref="M21:N21">
    <cfRule type="expression" priority="83" dxfId="0">
      <formula>AND($C$4&lt;&gt;"",(DATE(YEAR($C$4),MONTH($C$4),1)-WEEKDAY(DATE(YEAR($C$4),MONTH($C$4),1),2)+42)=TODAY())</formula>
    </cfRule>
  </conditionalFormatting>
  <conditionalFormatting sqref="M21">
    <cfRule type="expression" priority="84" dxfId="1">
      <formula>AND($C$4&lt;&gt;"",MONTH((DATE(YEAR($C$4),MONTH($C$4),1)-WEEKDAY(DATE(YEAR($C$4),MONTH($C$4),1),2)+42))&lt;&gt;MONTH($C$4))</formula>
    </cfRule>
  </conditionalFormatting>
  <conditionalFormatting sqref="G26:G45">
    <cfRule type="expression" priority="85" dxfId="2">
      <formula>$G26="게시 완료"</formula>
    </cfRule>
  </conditionalFormatting>
  <conditionalFormatting sqref="A26:G45">
    <cfRule type="expression" priority="86" dxfId="3">
      <formula>$Y26=1</formula>
    </cfRule>
  </conditionalFormatting>
  <conditionalFormatting sqref="C49:N49">
    <cfRule type="expression" priority="87" dxfId="1">
      <formula>C49=0</formula>
    </cfRule>
  </conditionalFormatting>
  <dataValidations count="3">
    <dataValidation sqref="C26:C45" showDropDown="0" showInputMessage="0" showErrorMessage="0" allowBlank="1" type="list">
      <formula1>"인스타그램,블로그,유튜브,스레드,틱톡,카카오 채널,기타"</formula1>
    </dataValidation>
    <dataValidation sqref="D26:D45" showDropDown="0" showInputMessage="0" showErrorMessage="0" allowBlank="1" type="list">
      <formula1>"카드뉴스,릴스·쇼츠,사진 1장,글·블로그,스토리,라이브"</formula1>
    </dataValidation>
    <dataValidation sqref="G26:G45" showDropDown="0" showInputMessage="0" showErrorMessage="0" allowBlank="1" type="list">
      <formula1>"아이디어,제작 중,예약,게시 완료,보류"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5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hidden="1" width="13" customWidth="1" min="24" max="24"/>
    <col hidden="1" width="13" customWidth="1" min="25" max="25"/>
    <col hidden="1" width="13" customWidth="1" min="27" max="27"/>
  </cols>
  <sheetData>
    <row r="1" ht="34" customHeight="1">
      <c r="A1" s="1" t="inlineStr">
        <is>
          <t>콘텐츠 게시 계획표</t>
        </is>
      </c>
      <c r="AA1" t="inlineStr">
        <is>
          <t>월</t>
        </is>
      </c>
    </row>
    <row r="2">
      <c r="A2" s="2" t="inlineStr">
        <is>
          <t>기준 월만 넣으면 달력이 만들어지고, ② 목록에 적은 게시물이 달력 날짜 칸에 건수로 자동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AA2" t="inlineStr">
        <is>
          <t>화</t>
        </is>
      </c>
    </row>
    <row r="3">
      <c r="AA3" t="inlineStr">
        <is>
          <t>수</t>
        </is>
      </c>
    </row>
    <row r="4" ht="24" customHeight="1">
      <c r="A4" s="4" t="inlineStr">
        <is>
          <t>기준 월(1일)</t>
        </is>
      </c>
      <c r="B4" s="5" t="n"/>
      <c r="C4" s="6" t="n">
        <v>46296</v>
      </c>
      <c r="D4" s="7" t="n"/>
      <c r="E4" s="4" t="inlineStr">
        <is>
          <t>운영 계정</t>
        </is>
      </c>
      <c r="F4" s="5" t="n"/>
      <c r="G4" s="8" t="inlineStr">
        <is>
          <t>동네 카페 공식 계정</t>
        </is>
      </c>
      <c r="H4" s="7" t="n"/>
      <c r="I4" s="4" t="inlineStr">
        <is>
          <t>팔로워 수</t>
        </is>
      </c>
      <c r="J4" s="5" t="n"/>
      <c r="K4" s="9" t="n">
        <v>1850</v>
      </c>
      <c r="L4" s="7" t="n"/>
      <c r="M4" s="4" t="inlineStr">
        <is>
          <t>목표 게시</t>
        </is>
      </c>
      <c r="N4" s="10" t="n">
        <v>12</v>
      </c>
      <c r="AA4" t="inlineStr">
        <is>
          <t>목</t>
        </is>
      </c>
    </row>
    <row r="5">
      <c r="AA5" t="inlineStr">
        <is>
          <t>금</t>
        </is>
      </c>
    </row>
    <row r="6" ht="18" customHeight="1">
      <c r="A6" s="11" t="inlineStr">
        <is>
          <t>계획 건수</t>
        </is>
      </c>
      <c r="B6" s="5" t="n"/>
      <c r="C6" s="11" t="inlineStr">
        <is>
          <t>게시 완료</t>
        </is>
      </c>
      <c r="D6" s="5" t="n"/>
      <c r="E6" s="11" t="inlineStr">
        <is>
          <t>목표 달성률</t>
        </is>
      </c>
      <c r="F6" s="5" t="n"/>
      <c r="G6" s="11" t="inlineStr">
        <is>
          <t>날짜 지났는데 미게시</t>
        </is>
      </c>
      <c r="H6" s="5" t="n"/>
      <c r="I6" s="11" t="inlineStr">
        <is>
          <t>총 반응(좋아요+댓글+저장)</t>
        </is>
      </c>
      <c r="J6" s="5" t="n"/>
      <c r="K6" s="5" t="n"/>
      <c r="L6" s="11" t="inlineStr">
        <is>
          <t>평균 참여율(반응÷팔로워)</t>
        </is>
      </c>
      <c r="M6" s="5" t="n"/>
      <c r="N6" s="5" t="n"/>
      <c r="AA6" t="inlineStr">
        <is>
          <t>토</t>
        </is>
      </c>
    </row>
    <row r="7" ht="30" customHeight="1">
      <c r="A7" s="12">
        <f>IF(COUNTA($A$26:$A$45)=0,"",COUNTA($A$26:$A$45))</f>
        <v/>
      </c>
      <c r="B7" s="13" t="n"/>
      <c r="C7" s="12">
        <f>IF(COUNTA($A$26:$A$45)=0,"",COUNTIF($G$26:$G$45,"게시 완료"))</f>
        <v/>
      </c>
      <c r="D7" s="13" t="n"/>
      <c r="E7" s="14">
        <f>IF($N$4="","",IFERROR(COUNTIF($G$26:$G$45,"게시 완료")/$N$4,""))</f>
        <v/>
      </c>
      <c r="F7" s="13" t="n"/>
      <c r="G7" s="12">
        <f>IF(COUNTA($A$26:$A$45)=0,"",SUM($Y$26:$Y$45))</f>
        <v/>
      </c>
      <c r="H7" s="13" t="n"/>
      <c r="I7" s="15">
        <f>IF(COUNT($L$26:$L$45)=0,"",SUM($L$26:$L$45))</f>
        <v/>
      </c>
      <c r="J7" s="13" t="n"/>
      <c r="K7" s="13" t="n"/>
      <c r="L7" s="16">
        <f>IFERROR(AVERAGE($M$26:$M$45),"")</f>
        <v/>
      </c>
      <c r="M7" s="13" t="n"/>
      <c r="N7" s="13" t="n"/>
      <c r="AA7" t="inlineStr">
        <is>
          <t>일</t>
        </is>
      </c>
    </row>
    <row r="9" ht="22" customHeight="1">
      <c r="A9" s="17" t="inlineStr">
        <is>
          <t>① 월간 달력   ·   날짜 옆 '○건' = ② 목록의 게시 건수   ·   아래 칸 = 그날 주제 메모</t>
        </is>
      </c>
    </row>
    <row r="10" ht="20" customHeight="1">
      <c r="A10" s="18" t="inlineStr">
        <is>
          <t>월</t>
        </is>
      </c>
      <c r="B10" s="19" t="n"/>
      <c r="C10" s="18" t="inlineStr">
        <is>
          <t>화</t>
        </is>
      </c>
      <c r="D10" s="19" t="n"/>
      <c r="E10" s="18" t="inlineStr">
        <is>
          <t>수</t>
        </is>
      </c>
      <c r="F10" s="19" t="n"/>
      <c r="G10" s="18" t="inlineStr">
        <is>
          <t>목</t>
        </is>
      </c>
      <c r="H10" s="19" t="n"/>
      <c r="I10" s="18" t="inlineStr">
        <is>
          <t>금</t>
        </is>
      </c>
      <c r="J10" s="19" t="n"/>
      <c r="K10" s="18" t="inlineStr">
        <is>
          <t>토</t>
        </is>
      </c>
      <c r="L10" s="19" t="n"/>
      <c r="M10" s="18" t="inlineStr">
        <is>
          <t>일</t>
        </is>
      </c>
      <c r="N10" s="19" t="n"/>
    </row>
    <row r="11" ht="18" customHeight="1">
      <c r="A11" s="20">
        <f>IF($C$4="","",DAY((DATE(YEAR($C$4),MONTH($C$4),1)-WEEKDAY(DATE(YEAR($C$4),MONTH($C$4),1),2)+1)))</f>
        <v/>
      </c>
      <c r="B11" s="21">
        <f>IF($C$4="","",IF(COUNTIF($A$26:$A$45,"="&amp;(DATE(YEAR($C$4),MONTH($C$4),1)-WEEKDAY(DATE(YEAR($C$4),MONTH($C$4),1),2)+1))=0,"",COUNTIF($A$26:$A$45,"="&amp;(DATE(YEAR($C$4),MONTH($C$4),1)-WEEKDAY(DATE(YEAR($C$4),MONTH($C$4),1),2)+1))&amp;"건"))</f>
        <v/>
      </c>
      <c r="C11" s="20">
        <f>IF($C$4="","",DAY((DATE(YEAR($C$4),MONTH($C$4),1)-WEEKDAY(DATE(YEAR($C$4),MONTH($C$4),1),2)+2)))</f>
        <v/>
      </c>
      <c r="D11" s="21">
        <f>IF($C$4="","",IF(COUNTIF($A$26:$A$45,"="&amp;(DATE(YEAR($C$4),MONTH($C$4),1)-WEEKDAY(DATE(YEAR($C$4),MONTH($C$4),1),2)+2))=0,"",COUNTIF($A$26:$A$45,"="&amp;(DATE(YEAR($C$4),MONTH($C$4),1)-WEEKDAY(DATE(YEAR($C$4),MONTH($C$4),1),2)+2))&amp;"건"))</f>
        <v/>
      </c>
      <c r="E11" s="20">
        <f>IF($C$4="","",DAY((DATE(YEAR($C$4),MONTH($C$4),1)-WEEKDAY(DATE(YEAR($C$4),MONTH($C$4),1),2)+3)))</f>
        <v/>
      </c>
      <c r="F11" s="21">
        <f>IF($C$4="","",IF(COUNTIF($A$26:$A$45,"="&amp;(DATE(YEAR($C$4),MONTH($C$4),1)-WEEKDAY(DATE(YEAR($C$4),MONTH($C$4),1),2)+3))=0,"",COUNTIF($A$26:$A$45,"="&amp;(DATE(YEAR($C$4),MONTH($C$4),1)-WEEKDAY(DATE(YEAR($C$4),MONTH($C$4),1),2)+3))&amp;"건"))</f>
        <v/>
      </c>
      <c r="G11" s="20">
        <f>IF($C$4="","",DAY((DATE(YEAR($C$4),MONTH($C$4),1)-WEEKDAY(DATE(YEAR($C$4),MONTH($C$4),1),2)+4)))</f>
        <v/>
      </c>
      <c r="H11" s="21">
        <f>IF($C$4="","",IF(COUNTIF($A$26:$A$45,"="&amp;(DATE(YEAR($C$4),MONTH($C$4),1)-WEEKDAY(DATE(YEAR($C$4),MONTH($C$4),1),2)+4))=0,"",COUNTIF($A$26:$A$45,"="&amp;(DATE(YEAR($C$4),MONTH($C$4),1)-WEEKDAY(DATE(YEAR($C$4),MONTH($C$4),1),2)+4))&amp;"건"))</f>
        <v/>
      </c>
      <c r="I11" s="20">
        <f>IF($C$4="","",DAY((DATE(YEAR($C$4),MONTH($C$4),1)-WEEKDAY(DATE(YEAR($C$4),MONTH($C$4),1),2)+5)))</f>
        <v/>
      </c>
      <c r="J11" s="21">
        <f>IF($C$4="","",IF(COUNTIF($A$26:$A$45,"="&amp;(DATE(YEAR($C$4),MONTH($C$4),1)-WEEKDAY(DATE(YEAR($C$4),MONTH($C$4),1),2)+5))=0,"",COUNTIF($A$26:$A$45,"="&amp;(DATE(YEAR($C$4),MONTH($C$4),1)-WEEKDAY(DATE(YEAR($C$4),MONTH($C$4),1),2)+5))&amp;"건"))</f>
        <v/>
      </c>
      <c r="K11" s="22">
        <f>IF($C$4="","",DAY((DATE(YEAR($C$4),MONTH($C$4),1)-WEEKDAY(DATE(YEAR($C$4),MONTH($C$4),1),2)+6)))</f>
        <v/>
      </c>
      <c r="L11" s="21">
        <f>IF($C$4="","",IF(COUNTIF($A$26:$A$45,"="&amp;(DATE(YEAR($C$4),MONTH($C$4),1)-WEEKDAY(DATE(YEAR($C$4),MONTH($C$4),1),2)+6))=0,"",COUNTIF($A$26:$A$45,"="&amp;(DATE(YEAR($C$4),MONTH($C$4),1)-WEEKDAY(DATE(YEAR($C$4),MONTH($C$4),1),2)+6))&amp;"건"))</f>
        <v/>
      </c>
      <c r="M11" s="23">
        <f>IF($C$4="","",DAY((DATE(YEAR($C$4),MONTH($C$4),1)-WEEKDAY(DATE(YEAR($C$4),MONTH($C$4),1),2)+7)))</f>
        <v/>
      </c>
      <c r="N11" s="21">
        <f>IF($C$4="","",IF(COUNTIF($A$26:$A$45,"="&amp;(DATE(YEAR($C$4),MONTH($C$4),1)-WEEKDAY(DATE(YEAR($C$4),MONTH($C$4),1),2)+7))=0,"",COUNTIF($A$26:$A$45,"="&amp;(DATE(YEAR($C$4),MONTH($C$4),1)-WEEKDAY(DATE(YEAR($C$4),MONTH($C$4),1),2)+7))&amp;"건"))</f>
        <v/>
      </c>
    </row>
    <row r="12" ht="34" customHeight="1">
      <c r="A12" s="39" t="n"/>
      <c r="B12" s="25" t="n"/>
      <c r="C12" s="39" t="n"/>
      <c r="D12" s="25" t="n"/>
      <c r="E12" s="39" t="n"/>
      <c r="F12" s="25" t="n"/>
      <c r="G12" s="39" t="inlineStr">
        <is>
          <t>신메뉴 주간 시작</t>
        </is>
      </c>
      <c r="H12" s="25" t="n"/>
      <c r="I12" s="39" t="n"/>
      <c r="J12" s="25" t="n"/>
      <c r="K12" s="39" t="n"/>
      <c r="L12" s="25" t="n"/>
      <c r="M12" s="39" t="n"/>
      <c r="N12" s="25" t="n"/>
    </row>
    <row r="13" ht="18" customHeight="1">
      <c r="A13" s="20">
        <f>IF($C$4="","",DAY((DATE(YEAR($C$4),MONTH($C$4),1)-WEEKDAY(DATE(YEAR($C$4),MONTH($C$4),1),2)+8)))</f>
        <v/>
      </c>
      <c r="B13" s="21">
        <f>IF($C$4="","",IF(COUNTIF($A$26:$A$45,"="&amp;(DATE(YEAR($C$4),MONTH($C$4),1)-WEEKDAY(DATE(YEAR($C$4),MONTH($C$4),1),2)+8))=0,"",COUNTIF($A$26:$A$45,"="&amp;(DATE(YEAR($C$4),MONTH($C$4),1)-WEEKDAY(DATE(YEAR($C$4),MONTH($C$4),1),2)+8))&amp;"건"))</f>
        <v/>
      </c>
      <c r="C13" s="20">
        <f>IF($C$4="","",DAY((DATE(YEAR($C$4),MONTH($C$4),1)-WEEKDAY(DATE(YEAR($C$4),MONTH($C$4),1),2)+9)))</f>
        <v/>
      </c>
      <c r="D13" s="21">
        <f>IF($C$4="","",IF(COUNTIF($A$26:$A$45,"="&amp;(DATE(YEAR($C$4),MONTH($C$4),1)-WEEKDAY(DATE(YEAR($C$4),MONTH($C$4),1),2)+9))=0,"",COUNTIF($A$26:$A$45,"="&amp;(DATE(YEAR($C$4),MONTH($C$4),1)-WEEKDAY(DATE(YEAR($C$4),MONTH($C$4),1),2)+9))&amp;"건"))</f>
        <v/>
      </c>
      <c r="E13" s="20">
        <f>IF($C$4="","",DAY((DATE(YEAR($C$4),MONTH($C$4),1)-WEEKDAY(DATE(YEAR($C$4),MONTH($C$4),1),2)+10)))</f>
        <v/>
      </c>
      <c r="F13" s="21">
        <f>IF($C$4="","",IF(COUNTIF($A$26:$A$45,"="&amp;(DATE(YEAR($C$4),MONTH($C$4),1)-WEEKDAY(DATE(YEAR($C$4),MONTH($C$4),1),2)+10))=0,"",COUNTIF($A$26:$A$45,"="&amp;(DATE(YEAR($C$4),MONTH($C$4),1)-WEEKDAY(DATE(YEAR($C$4),MONTH($C$4),1),2)+10))&amp;"건"))</f>
        <v/>
      </c>
      <c r="G13" s="20">
        <f>IF($C$4="","",DAY((DATE(YEAR($C$4),MONTH($C$4),1)-WEEKDAY(DATE(YEAR($C$4),MONTH($C$4),1),2)+11)))</f>
        <v/>
      </c>
      <c r="H13" s="21">
        <f>IF($C$4="","",IF(COUNTIF($A$26:$A$45,"="&amp;(DATE(YEAR($C$4),MONTH($C$4),1)-WEEKDAY(DATE(YEAR($C$4),MONTH($C$4),1),2)+11))=0,"",COUNTIF($A$26:$A$45,"="&amp;(DATE(YEAR($C$4),MONTH($C$4),1)-WEEKDAY(DATE(YEAR($C$4),MONTH($C$4),1),2)+11))&amp;"건"))</f>
        <v/>
      </c>
      <c r="I13" s="20">
        <f>IF($C$4="","",DAY((DATE(YEAR($C$4),MONTH($C$4),1)-WEEKDAY(DATE(YEAR($C$4),MONTH($C$4),1),2)+12)))</f>
        <v/>
      </c>
      <c r="J13" s="21">
        <f>IF($C$4="","",IF(COUNTIF($A$26:$A$45,"="&amp;(DATE(YEAR($C$4),MONTH($C$4),1)-WEEKDAY(DATE(YEAR($C$4),MONTH($C$4),1),2)+12))=0,"",COUNTIF($A$26:$A$45,"="&amp;(DATE(YEAR($C$4),MONTH($C$4),1)-WEEKDAY(DATE(YEAR($C$4),MONTH($C$4),1),2)+12))&amp;"건"))</f>
        <v/>
      </c>
      <c r="K13" s="22">
        <f>IF($C$4="","",DAY((DATE(YEAR($C$4),MONTH($C$4),1)-WEEKDAY(DATE(YEAR($C$4),MONTH($C$4),1),2)+13)))</f>
        <v/>
      </c>
      <c r="L13" s="21">
        <f>IF($C$4="","",IF(COUNTIF($A$26:$A$45,"="&amp;(DATE(YEAR($C$4),MONTH($C$4),1)-WEEKDAY(DATE(YEAR($C$4),MONTH($C$4),1),2)+13))=0,"",COUNTIF($A$26:$A$45,"="&amp;(DATE(YEAR($C$4),MONTH($C$4),1)-WEEKDAY(DATE(YEAR($C$4),MONTH($C$4),1),2)+13))&amp;"건"))</f>
        <v/>
      </c>
      <c r="M13" s="23">
        <f>IF($C$4="","",DAY((DATE(YEAR($C$4),MONTH($C$4),1)-WEEKDAY(DATE(YEAR($C$4),MONTH($C$4),1),2)+14)))</f>
        <v/>
      </c>
      <c r="N13" s="21">
        <f>IF($C$4="","",IF(COUNTIF($A$26:$A$45,"="&amp;(DATE(YEAR($C$4),MONTH($C$4),1)-WEEKDAY(DATE(YEAR($C$4),MONTH($C$4),1),2)+14))=0,"",COUNTIF($A$26:$A$45,"="&amp;(DATE(YEAR($C$4),MONTH($C$4),1)-WEEKDAY(DATE(YEAR($C$4),MONTH($C$4),1),2)+14))&amp;"건"))</f>
        <v/>
      </c>
    </row>
    <row r="14" ht="34" customHeight="1">
      <c r="A14" s="39" t="n"/>
      <c r="B14" s="25" t="n"/>
      <c r="C14" s="39" t="n"/>
      <c r="D14" s="25" t="n"/>
      <c r="E14" s="39" t="n"/>
      <c r="F14" s="25" t="n"/>
      <c r="G14" s="39" t="n"/>
      <c r="H14" s="25" t="n"/>
      <c r="I14" s="39" t="n"/>
      <c r="J14" s="25" t="n"/>
      <c r="K14" s="39" t="inlineStr">
        <is>
          <t>할로윈 예고</t>
        </is>
      </c>
      <c r="L14" s="25" t="n"/>
      <c r="M14" s="39" t="n"/>
      <c r="N14" s="25" t="n"/>
    </row>
    <row r="15" ht="18" customHeight="1">
      <c r="A15" s="20">
        <f>IF($C$4="","",DAY((DATE(YEAR($C$4),MONTH($C$4),1)-WEEKDAY(DATE(YEAR($C$4),MONTH($C$4),1),2)+15)))</f>
        <v/>
      </c>
      <c r="B15" s="21">
        <f>IF($C$4="","",IF(COUNTIF($A$26:$A$45,"="&amp;(DATE(YEAR($C$4),MONTH($C$4),1)-WEEKDAY(DATE(YEAR($C$4),MONTH($C$4),1),2)+15))=0,"",COUNTIF($A$26:$A$45,"="&amp;(DATE(YEAR($C$4),MONTH($C$4),1)-WEEKDAY(DATE(YEAR($C$4),MONTH($C$4),1),2)+15))&amp;"건"))</f>
        <v/>
      </c>
      <c r="C15" s="20">
        <f>IF($C$4="","",DAY((DATE(YEAR($C$4),MONTH($C$4),1)-WEEKDAY(DATE(YEAR($C$4),MONTH($C$4),1),2)+16)))</f>
        <v/>
      </c>
      <c r="D15" s="21">
        <f>IF($C$4="","",IF(COUNTIF($A$26:$A$45,"="&amp;(DATE(YEAR($C$4),MONTH($C$4),1)-WEEKDAY(DATE(YEAR($C$4),MONTH($C$4),1),2)+16))=0,"",COUNTIF($A$26:$A$45,"="&amp;(DATE(YEAR($C$4),MONTH($C$4),1)-WEEKDAY(DATE(YEAR($C$4),MONTH($C$4),1),2)+16))&amp;"건"))</f>
        <v/>
      </c>
      <c r="E15" s="20">
        <f>IF($C$4="","",DAY((DATE(YEAR($C$4),MONTH($C$4),1)-WEEKDAY(DATE(YEAR($C$4),MONTH($C$4),1),2)+17)))</f>
        <v/>
      </c>
      <c r="F15" s="21">
        <f>IF($C$4="","",IF(COUNTIF($A$26:$A$45,"="&amp;(DATE(YEAR($C$4),MONTH($C$4),1)-WEEKDAY(DATE(YEAR($C$4),MONTH($C$4),1),2)+17))=0,"",COUNTIF($A$26:$A$45,"="&amp;(DATE(YEAR($C$4),MONTH($C$4),1)-WEEKDAY(DATE(YEAR($C$4),MONTH($C$4),1),2)+17))&amp;"건"))</f>
        <v/>
      </c>
      <c r="G15" s="20">
        <f>IF($C$4="","",DAY((DATE(YEAR($C$4),MONTH($C$4),1)-WEEKDAY(DATE(YEAR($C$4),MONTH($C$4),1),2)+18)))</f>
        <v/>
      </c>
      <c r="H15" s="21">
        <f>IF($C$4="","",IF(COUNTIF($A$26:$A$45,"="&amp;(DATE(YEAR($C$4),MONTH($C$4),1)-WEEKDAY(DATE(YEAR($C$4),MONTH($C$4),1),2)+18))=0,"",COUNTIF($A$26:$A$45,"="&amp;(DATE(YEAR($C$4),MONTH($C$4),1)-WEEKDAY(DATE(YEAR($C$4),MONTH($C$4),1),2)+18))&amp;"건"))</f>
        <v/>
      </c>
      <c r="I15" s="20">
        <f>IF($C$4="","",DAY((DATE(YEAR($C$4),MONTH($C$4),1)-WEEKDAY(DATE(YEAR($C$4),MONTH($C$4),1),2)+19)))</f>
        <v/>
      </c>
      <c r="J15" s="21">
        <f>IF($C$4="","",IF(COUNTIF($A$26:$A$45,"="&amp;(DATE(YEAR($C$4),MONTH($C$4),1)-WEEKDAY(DATE(YEAR($C$4),MONTH($C$4),1),2)+19))=0,"",COUNTIF($A$26:$A$45,"="&amp;(DATE(YEAR($C$4),MONTH($C$4),1)-WEEKDAY(DATE(YEAR($C$4),MONTH($C$4),1),2)+19))&amp;"건"))</f>
        <v/>
      </c>
      <c r="K15" s="22">
        <f>IF($C$4="","",DAY((DATE(YEAR($C$4),MONTH($C$4),1)-WEEKDAY(DATE(YEAR($C$4),MONTH($C$4),1),2)+20)))</f>
        <v/>
      </c>
      <c r="L15" s="21">
        <f>IF($C$4="","",IF(COUNTIF($A$26:$A$45,"="&amp;(DATE(YEAR($C$4),MONTH($C$4),1)-WEEKDAY(DATE(YEAR($C$4),MONTH($C$4),1),2)+20))=0,"",COUNTIF($A$26:$A$45,"="&amp;(DATE(YEAR($C$4),MONTH($C$4),1)-WEEKDAY(DATE(YEAR($C$4),MONTH($C$4),1),2)+20))&amp;"건"))</f>
        <v/>
      </c>
      <c r="M15" s="23">
        <f>IF($C$4="","",DAY((DATE(YEAR($C$4),MONTH($C$4),1)-WEEKDAY(DATE(YEAR($C$4),MONTH($C$4),1),2)+21)))</f>
        <v/>
      </c>
      <c r="N15" s="21">
        <f>IF($C$4="","",IF(COUNTIF($A$26:$A$45,"="&amp;(DATE(YEAR($C$4),MONTH($C$4),1)-WEEKDAY(DATE(YEAR($C$4),MONTH($C$4),1),2)+21))=0,"",COUNTIF($A$26:$A$45,"="&amp;(DATE(YEAR($C$4),MONTH($C$4),1)-WEEKDAY(DATE(YEAR($C$4),MONTH($C$4),1),2)+21))&amp;"건"))</f>
        <v/>
      </c>
    </row>
    <row r="16" ht="34" customHeight="1">
      <c r="A16" s="39" t="n"/>
      <c r="B16" s="25" t="n"/>
      <c r="C16" s="39" t="n"/>
      <c r="D16" s="25" t="n"/>
      <c r="E16" s="39" t="n"/>
      <c r="F16" s="25" t="n"/>
      <c r="G16" s="39" t="n"/>
      <c r="H16" s="25" t="n"/>
      <c r="I16" s="39" t="n"/>
      <c r="J16" s="25" t="n"/>
      <c r="K16" s="39" t="inlineStr">
        <is>
          <t>주말 원두 할인</t>
        </is>
      </c>
      <c r="L16" s="25" t="n"/>
      <c r="M16" s="39" t="n"/>
      <c r="N16" s="25" t="n"/>
    </row>
    <row r="17" ht="18" customHeight="1">
      <c r="A17" s="20">
        <f>IF($C$4="","",DAY((DATE(YEAR($C$4),MONTH($C$4),1)-WEEKDAY(DATE(YEAR($C$4),MONTH($C$4),1),2)+22)))</f>
        <v/>
      </c>
      <c r="B17" s="21">
        <f>IF($C$4="","",IF(COUNTIF($A$26:$A$45,"="&amp;(DATE(YEAR($C$4),MONTH($C$4),1)-WEEKDAY(DATE(YEAR($C$4),MONTH($C$4),1),2)+22))=0,"",COUNTIF($A$26:$A$45,"="&amp;(DATE(YEAR($C$4),MONTH($C$4),1)-WEEKDAY(DATE(YEAR($C$4),MONTH($C$4),1),2)+22))&amp;"건"))</f>
        <v/>
      </c>
      <c r="C17" s="20">
        <f>IF($C$4="","",DAY((DATE(YEAR($C$4),MONTH($C$4),1)-WEEKDAY(DATE(YEAR($C$4),MONTH($C$4),1),2)+23)))</f>
        <v/>
      </c>
      <c r="D17" s="21">
        <f>IF($C$4="","",IF(COUNTIF($A$26:$A$45,"="&amp;(DATE(YEAR($C$4),MONTH($C$4),1)-WEEKDAY(DATE(YEAR($C$4),MONTH($C$4),1),2)+23))=0,"",COUNTIF($A$26:$A$45,"="&amp;(DATE(YEAR($C$4),MONTH($C$4),1)-WEEKDAY(DATE(YEAR($C$4),MONTH($C$4),1),2)+23))&amp;"건"))</f>
        <v/>
      </c>
      <c r="E17" s="20">
        <f>IF($C$4="","",DAY((DATE(YEAR($C$4),MONTH($C$4),1)-WEEKDAY(DATE(YEAR($C$4),MONTH($C$4),1),2)+24)))</f>
        <v/>
      </c>
      <c r="F17" s="21">
        <f>IF($C$4="","",IF(COUNTIF($A$26:$A$45,"="&amp;(DATE(YEAR($C$4),MONTH($C$4),1)-WEEKDAY(DATE(YEAR($C$4),MONTH($C$4),1),2)+24))=0,"",COUNTIF($A$26:$A$45,"="&amp;(DATE(YEAR($C$4),MONTH($C$4),1)-WEEKDAY(DATE(YEAR($C$4),MONTH($C$4),1),2)+24))&amp;"건"))</f>
        <v/>
      </c>
      <c r="G17" s="20">
        <f>IF($C$4="","",DAY((DATE(YEAR($C$4),MONTH($C$4),1)-WEEKDAY(DATE(YEAR($C$4),MONTH($C$4),1),2)+25)))</f>
        <v/>
      </c>
      <c r="H17" s="21">
        <f>IF($C$4="","",IF(COUNTIF($A$26:$A$45,"="&amp;(DATE(YEAR($C$4),MONTH($C$4),1)-WEEKDAY(DATE(YEAR($C$4),MONTH($C$4),1),2)+25))=0,"",COUNTIF($A$26:$A$45,"="&amp;(DATE(YEAR($C$4),MONTH($C$4),1)-WEEKDAY(DATE(YEAR($C$4),MONTH($C$4),1),2)+25))&amp;"건"))</f>
        <v/>
      </c>
      <c r="I17" s="20">
        <f>IF($C$4="","",DAY((DATE(YEAR($C$4),MONTH($C$4),1)-WEEKDAY(DATE(YEAR($C$4),MONTH($C$4),1),2)+26)))</f>
        <v/>
      </c>
      <c r="J17" s="21">
        <f>IF($C$4="","",IF(COUNTIF($A$26:$A$45,"="&amp;(DATE(YEAR($C$4),MONTH($C$4),1)-WEEKDAY(DATE(YEAR($C$4),MONTH($C$4),1),2)+26))=0,"",COUNTIF($A$26:$A$45,"="&amp;(DATE(YEAR($C$4),MONTH($C$4),1)-WEEKDAY(DATE(YEAR($C$4),MONTH($C$4),1),2)+26))&amp;"건"))</f>
        <v/>
      </c>
      <c r="K17" s="22">
        <f>IF($C$4="","",DAY((DATE(YEAR($C$4),MONTH($C$4),1)-WEEKDAY(DATE(YEAR($C$4),MONTH($C$4),1),2)+27)))</f>
        <v/>
      </c>
      <c r="L17" s="21">
        <f>IF($C$4="","",IF(COUNTIF($A$26:$A$45,"="&amp;(DATE(YEAR($C$4),MONTH($C$4),1)-WEEKDAY(DATE(YEAR($C$4),MONTH($C$4),1),2)+27))=0,"",COUNTIF($A$26:$A$45,"="&amp;(DATE(YEAR($C$4),MONTH($C$4),1)-WEEKDAY(DATE(YEAR($C$4),MONTH($C$4),1),2)+27))&amp;"건"))</f>
        <v/>
      </c>
      <c r="M17" s="23">
        <f>IF($C$4="","",DAY((DATE(YEAR($C$4),MONTH($C$4),1)-WEEKDAY(DATE(YEAR($C$4),MONTH($C$4),1),2)+28)))</f>
        <v/>
      </c>
      <c r="N17" s="21">
        <f>IF($C$4="","",IF(COUNTIF($A$26:$A$45,"="&amp;(DATE(YEAR($C$4),MONTH($C$4),1)-WEEKDAY(DATE(YEAR($C$4),MONTH($C$4),1),2)+28))=0,"",COUNTIF($A$26:$A$45,"="&amp;(DATE(YEAR($C$4),MONTH($C$4),1)-WEEKDAY(DATE(YEAR($C$4),MONTH($C$4),1),2)+28))&amp;"건"))</f>
        <v/>
      </c>
    </row>
    <row r="18" ht="34" customHeight="1">
      <c r="A18" s="39" t="n"/>
      <c r="B18" s="25" t="n"/>
      <c r="C18" s="39" t="n"/>
      <c r="D18" s="25" t="n"/>
      <c r="E18" s="39" t="n"/>
      <c r="F18" s="25" t="n"/>
      <c r="G18" s="39" t="n"/>
      <c r="H18" s="25" t="n"/>
      <c r="I18" s="39" t="n"/>
      <c r="J18" s="25" t="n"/>
      <c r="K18" s="39" t="inlineStr">
        <is>
          <t>쿠폰 발송</t>
        </is>
      </c>
      <c r="L18" s="25" t="n"/>
      <c r="M18" s="39" t="n"/>
      <c r="N18" s="25" t="n"/>
    </row>
    <row r="19" ht="18" customHeight="1">
      <c r="A19" s="20">
        <f>IF($C$4="","",DAY((DATE(YEAR($C$4),MONTH($C$4),1)-WEEKDAY(DATE(YEAR($C$4),MONTH($C$4),1),2)+29)))</f>
        <v/>
      </c>
      <c r="B19" s="21">
        <f>IF($C$4="","",IF(COUNTIF($A$26:$A$45,"="&amp;(DATE(YEAR($C$4),MONTH($C$4),1)-WEEKDAY(DATE(YEAR($C$4),MONTH($C$4),1),2)+29))=0,"",COUNTIF($A$26:$A$45,"="&amp;(DATE(YEAR($C$4),MONTH($C$4),1)-WEEKDAY(DATE(YEAR($C$4),MONTH($C$4),1),2)+29))&amp;"건"))</f>
        <v/>
      </c>
      <c r="C19" s="20">
        <f>IF($C$4="","",DAY((DATE(YEAR($C$4),MONTH($C$4),1)-WEEKDAY(DATE(YEAR($C$4),MONTH($C$4),1),2)+30)))</f>
        <v/>
      </c>
      <c r="D19" s="21">
        <f>IF($C$4="","",IF(COUNTIF($A$26:$A$45,"="&amp;(DATE(YEAR($C$4),MONTH($C$4),1)-WEEKDAY(DATE(YEAR($C$4),MONTH($C$4),1),2)+30))=0,"",COUNTIF($A$26:$A$45,"="&amp;(DATE(YEAR($C$4),MONTH($C$4),1)-WEEKDAY(DATE(YEAR($C$4),MONTH($C$4),1),2)+30))&amp;"건"))</f>
        <v/>
      </c>
      <c r="E19" s="20">
        <f>IF($C$4="","",DAY((DATE(YEAR($C$4),MONTH($C$4),1)-WEEKDAY(DATE(YEAR($C$4),MONTH($C$4),1),2)+31)))</f>
        <v/>
      </c>
      <c r="F19" s="21">
        <f>IF($C$4="","",IF(COUNTIF($A$26:$A$45,"="&amp;(DATE(YEAR($C$4),MONTH($C$4),1)-WEEKDAY(DATE(YEAR($C$4),MONTH($C$4),1),2)+31))=0,"",COUNTIF($A$26:$A$45,"="&amp;(DATE(YEAR($C$4),MONTH($C$4),1)-WEEKDAY(DATE(YEAR($C$4),MONTH($C$4),1),2)+31))&amp;"건"))</f>
        <v/>
      </c>
      <c r="G19" s="20">
        <f>IF($C$4="","",DAY((DATE(YEAR($C$4),MONTH($C$4),1)-WEEKDAY(DATE(YEAR($C$4),MONTH($C$4),1),2)+32)))</f>
        <v/>
      </c>
      <c r="H19" s="21">
        <f>IF($C$4="","",IF(COUNTIF($A$26:$A$45,"="&amp;(DATE(YEAR($C$4),MONTH($C$4),1)-WEEKDAY(DATE(YEAR($C$4),MONTH($C$4),1),2)+32))=0,"",COUNTIF($A$26:$A$45,"="&amp;(DATE(YEAR($C$4),MONTH($C$4),1)-WEEKDAY(DATE(YEAR($C$4),MONTH($C$4),1),2)+32))&amp;"건"))</f>
        <v/>
      </c>
      <c r="I19" s="20">
        <f>IF($C$4="","",DAY((DATE(YEAR($C$4),MONTH($C$4),1)-WEEKDAY(DATE(YEAR($C$4),MONTH($C$4),1),2)+33)))</f>
        <v/>
      </c>
      <c r="J19" s="21">
        <f>IF($C$4="","",IF(COUNTIF($A$26:$A$45,"="&amp;(DATE(YEAR($C$4),MONTH($C$4),1)-WEEKDAY(DATE(YEAR($C$4),MONTH($C$4),1),2)+33))=0,"",COUNTIF($A$26:$A$45,"="&amp;(DATE(YEAR($C$4),MONTH($C$4),1)-WEEKDAY(DATE(YEAR($C$4),MONTH($C$4),1),2)+33))&amp;"건"))</f>
        <v/>
      </c>
      <c r="K19" s="22">
        <f>IF($C$4="","",DAY((DATE(YEAR($C$4),MONTH($C$4),1)-WEEKDAY(DATE(YEAR($C$4),MONTH($C$4),1),2)+34)))</f>
        <v/>
      </c>
      <c r="L19" s="21">
        <f>IF($C$4="","",IF(COUNTIF($A$26:$A$45,"="&amp;(DATE(YEAR($C$4),MONTH($C$4),1)-WEEKDAY(DATE(YEAR($C$4),MONTH($C$4),1),2)+34))=0,"",COUNTIF($A$26:$A$45,"="&amp;(DATE(YEAR($C$4),MONTH($C$4),1)-WEEKDAY(DATE(YEAR($C$4),MONTH($C$4),1),2)+34))&amp;"건"))</f>
        <v/>
      </c>
      <c r="M19" s="23">
        <f>IF($C$4="","",DAY((DATE(YEAR($C$4),MONTH($C$4),1)-WEEKDAY(DATE(YEAR($C$4),MONTH($C$4),1),2)+35)))</f>
        <v/>
      </c>
      <c r="N19" s="21">
        <f>IF($C$4="","",IF(COUNTIF($A$26:$A$45,"="&amp;(DATE(YEAR($C$4),MONTH($C$4),1)-WEEKDAY(DATE(YEAR($C$4),MONTH($C$4),1),2)+35))=0,"",COUNTIF($A$26:$A$45,"="&amp;(DATE(YEAR($C$4),MONTH($C$4),1)-WEEKDAY(DATE(YEAR($C$4),MONTH($C$4),1),2)+35))&amp;"건"))</f>
        <v/>
      </c>
    </row>
    <row r="20" ht="34" customHeight="1">
      <c r="A20" s="39" t="n"/>
      <c r="B20" s="25" t="n"/>
      <c r="C20" s="39" t="n"/>
      <c r="D20" s="25" t="n"/>
      <c r="E20" s="39" t="n"/>
      <c r="F20" s="25" t="n"/>
      <c r="G20" s="39" t="n"/>
      <c r="H20" s="25" t="n"/>
      <c r="I20" s="39" t="n"/>
      <c r="J20" s="25" t="n"/>
      <c r="K20" s="39" t="inlineStr">
        <is>
          <t>할로윈 당일</t>
        </is>
      </c>
      <c r="L20" s="25" t="n"/>
      <c r="M20" s="39" t="n"/>
      <c r="N20" s="25" t="n"/>
    </row>
    <row r="21" ht="18" customHeight="1">
      <c r="A21" s="20">
        <f>IF($C$4="","",DAY((DATE(YEAR($C$4),MONTH($C$4),1)-WEEKDAY(DATE(YEAR($C$4),MONTH($C$4),1),2)+36)))</f>
        <v/>
      </c>
      <c r="B21" s="21">
        <f>IF($C$4="","",IF(COUNTIF($A$26:$A$45,"="&amp;(DATE(YEAR($C$4),MONTH($C$4),1)-WEEKDAY(DATE(YEAR($C$4),MONTH($C$4),1),2)+36))=0,"",COUNTIF($A$26:$A$45,"="&amp;(DATE(YEAR($C$4),MONTH($C$4),1)-WEEKDAY(DATE(YEAR($C$4),MONTH($C$4),1),2)+36))&amp;"건"))</f>
        <v/>
      </c>
      <c r="C21" s="20">
        <f>IF($C$4="","",DAY((DATE(YEAR($C$4),MONTH($C$4),1)-WEEKDAY(DATE(YEAR($C$4),MONTH($C$4),1),2)+37)))</f>
        <v/>
      </c>
      <c r="D21" s="21">
        <f>IF($C$4="","",IF(COUNTIF($A$26:$A$45,"="&amp;(DATE(YEAR($C$4),MONTH($C$4),1)-WEEKDAY(DATE(YEAR($C$4),MONTH($C$4),1),2)+37))=0,"",COUNTIF($A$26:$A$45,"="&amp;(DATE(YEAR($C$4),MONTH($C$4),1)-WEEKDAY(DATE(YEAR($C$4),MONTH($C$4),1),2)+37))&amp;"건"))</f>
        <v/>
      </c>
      <c r="E21" s="20">
        <f>IF($C$4="","",DAY((DATE(YEAR($C$4),MONTH($C$4),1)-WEEKDAY(DATE(YEAR($C$4),MONTH($C$4),1),2)+38)))</f>
        <v/>
      </c>
      <c r="F21" s="21">
        <f>IF($C$4="","",IF(COUNTIF($A$26:$A$45,"="&amp;(DATE(YEAR($C$4),MONTH($C$4),1)-WEEKDAY(DATE(YEAR($C$4),MONTH($C$4),1),2)+38))=0,"",COUNTIF($A$26:$A$45,"="&amp;(DATE(YEAR($C$4),MONTH($C$4),1)-WEEKDAY(DATE(YEAR($C$4),MONTH($C$4),1),2)+38))&amp;"건"))</f>
        <v/>
      </c>
      <c r="G21" s="20">
        <f>IF($C$4="","",DAY((DATE(YEAR($C$4),MONTH($C$4),1)-WEEKDAY(DATE(YEAR($C$4),MONTH($C$4),1),2)+39)))</f>
        <v/>
      </c>
      <c r="H21" s="21">
        <f>IF($C$4="","",IF(COUNTIF($A$26:$A$45,"="&amp;(DATE(YEAR($C$4),MONTH($C$4),1)-WEEKDAY(DATE(YEAR($C$4),MONTH($C$4),1),2)+39))=0,"",COUNTIF($A$26:$A$45,"="&amp;(DATE(YEAR($C$4),MONTH($C$4),1)-WEEKDAY(DATE(YEAR($C$4),MONTH($C$4),1),2)+39))&amp;"건"))</f>
        <v/>
      </c>
      <c r="I21" s="20">
        <f>IF($C$4="","",DAY((DATE(YEAR($C$4),MONTH($C$4),1)-WEEKDAY(DATE(YEAR($C$4),MONTH($C$4),1),2)+40)))</f>
        <v/>
      </c>
      <c r="J21" s="21">
        <f>IF($C$4="","",IF(COUNTIF($A$26:$A$45,"="&amp;(DATE(YEAR($C$4),MONTH($C$4),1)-WEEKDAY(DATE(YEAR($C$4),MONTH($C$4),1),2)+40))=0,"",COUNTIF($A$26:$A$45,"="&amp;(DATE(YEAR($C$4),MONTH($C$4),1)-WEEKDAY(DATE(YEAR($C$4),MONTH($C$4),1),2)+40))&amp;"건"))</f>
        <v/>
      </c>
      <c r="K21" s="22">
        <f>IF($C$4="","",DAY((DATE(YEAR($C$4),MONTH($C$4),1)-WEEKDAY(DATE(YEAR($C$4),MONTH($C$4),1),2)+41)))</f>
        <v/>
      </c>
      <c r="L21" s="21">
        <f>IF($C$4="","",IF(COUNTIF($A$26:$A$45,"="&amp;(DATE(YEAR($C$4),MONTH($C$4),1)-WEEKDAY(DATE(YEAR($C$4),MONTH($C$4),1),2)+41))=0,"",COUNTIF($A$26:$A$45,"="&amp;(DATE(YEAR($C$4),MONTH($C$4),1)-WEEKDAY(DATE(YEAR($C$4),MONTH($C$4),1),2)+41))&amp;"건"))</f>
        <v/>
      </c>
      <c r="M21" s="23">
        <f>IF($C$4="","",DAY((DATE(YEAR($C$4),MONTH($C$4),1)-WEEKDAY(DATE(YEAR($C$4),MONTH($C$4),1),2)+42)))</f>
        <v/>
      </c>
      <c r="N21" s="21">
        <f>IF($C$4="","",IF(COUNTIF($A$26:$A$45,"="&amp;(DATE(YEAR($C$4),MONTH($C$4),1)-WEEKDAY(DATE(YEAR($C$4),MONTH($C$4),1),2)+42))=0,"",COUNTIF($A$26:$A$45,"="&amp;(DATE(YEAR($C$4),MONTH($C$4),1)-WEEKDAY(DATE(YEAR($C$4),MONTH($C$4),1),2)+42))&amp;"건"))</f>
        <v/>
      </c>
    </row>
    <row r="22" ht="34" customHeight="1">
      <c r="A22" s="39" t="n"/>
      <c r="B22" s="25" t="n"/>
      <c r="C22" s="39" t="n"/>
      <c r="D22" s="25" t="n"/>
      <c r="E22" s="39" t="n"/>
      <c r="F22" s="25" t="n"/>
      <c r="G22" s="39" t="n"/>
      <c r="H22" s="25" t="n"/>
      <c r="I22" s="39" t="n"/>
      <c r="J22" s="25" t="n"/>
      <c r="K22" s="39" t="n"/>
      <c r="L22" s="25" t="n"/>
      <c r="M22" s="39" t="n"/>
      <c r="N22" s="25" t="n"/>
    </row>
    <row r="24" ht="22" customHeight="1">
      <c r="A24" s="17" t="inlineStr">
        <is>
          <t>② 게시 목록   ·   한 줄 = 게시물 하나 (올린 뒤 2~3일 지나 반응 숫자를 적어요)</t>
        </is>
      </c>
    </row>
    <row r="25" ht="30" customHeight="1">
      <c r="A25" s="26" t="inlineStr">
        <is>
          <t>게시일</t>
        </is>
      </c>
      <c r="B25" s="26" t="inlineStr">
        <is>
          <t>요일</t>
        </is>
      </c>
      <c r="C25" s="26" t="inlineStr">
        <is>
          <t>채널</t>
        </is>
      </c>
      <c r="D25" s="26" t="inlineStr">
        <is>
          <t>형식</t>
        </is>
      </c>
      <c r="E25" s="26" t="inlineStr">
        <is>
          <t>주제 · 핵심 메시지</t>
        </is>
      </c>
      <c r="F25" s="19" t="n"/>
      <c r="G25" s="26" t="inlineStr">
        <is>
          <t>상태</t>
        </is>
      </c>
      <c r="H25" s="26" t="inlineStr">
        <is>
          <t>조회·도달</t>
        </is>
      </c>
      <c r="I25" s="26" t="inlineStr">
        <is>
          <t>좋아요</t>
        </is>
      </c>
      <c r="J25" s="26" t="inlineStr">
        <is>
          <t>댓글</t>
        </is>
      </c>
      <c r="K25" s="26" t="inlineStr">
        <is>
          <t>저장·공유</t>
        </is>
      </c>
      <c r="L25" s="26" t="inlineStr">
        <is>
          <t>반응 합계</t>
        </is>
      </c>
      <c r="M25" s="26" t="inlineStr">
        <is>
          <t>참여율</t>
        </is>
      </c>
      <c r="N25" s="26" t="inlineStr">
        <is>
          <t>메모 · 다음 아이디어</t>
        </is>
      </c>
    </row>
    <row r="26" ht="20" customHeight="1">
      <c r="A26" s="27" t="n">
        <v>46296</v>
      </c>
      <c r="B26" s="28">
        <f>IF(A26="","",INDEX($AA$1:$AA$7,WEEKDAY(A26,2)))</f>
        <v/>
      </c>
      <c r="C26" s="29" t="inlineStr">
        <is>
          <t>인스타그램</t>
        </is>
      </c>
      <c r="D26" s="29" t="inlineStr">
        <is>
          <t>카드뉴스</t>
        </is>
      </c>
      <c r="E26" s="30" t="inlineStr">
        <is>
          <t>가을 신메뉴 3종 소개</t>
        </is>
      </c>
      <c r="F26" s="7" t="n"/>
      <c r="G26" s="29" t="inlineStr">
        <is>
          <t>게시 완료</t>
        </is>
      </c>
      <c r="H26" s="31" t="n">
        <v>2410</v>
      </c>
      <c r="I26" s="31" t="n">
        <v>186</v>
      </c>
      <c r="J26" s="31" t="n">
        <v>23</v>
      </c>
      <c r="K26" s="31" t="n">
        <v>41</v>
      </c>
      <c r="L26" s="32">
        <f>IF(COUNT(I26:K26)=0,"",SUM(I26:K26))</f>
        <v/>
      </c>
      <c r="M26" s="33">
        <f>IF(OR(L26="",$K$4=""),"",IFERROR(L26/$K$4,""))</f>
        <v/>
      </c>
      <c r="N26" s="30" t="inlineStr">
        <is>
          <t>저장 많음</t>
        </is>
      </c>
      <c r="X26">
        <f>IF(G26="게시 완료",D26,"")</f>
        <v/>
      </c>
      <c r="Y26">
        <f>IF(A26="","",IF(AND(A26&lt;TODAY(),G26&lt;&gt;"게시 완료",G26&lt;&gt;"보류"),1,""))</f>
        <v/>
      </c>
    </row>
    <row r="27" ht="20" customHeight="1">
      <c r="A27" s="27" t="n">
        <v>46298</v>
      </c>
      <c r="B27" s="28">
        <f>IF(A27="","",INDEX($AA$1:$AA$7,WEEKDAY(A27,2)))</f>
        <v/>
      </c>
      <c r="C27" s="29" t="inlineStr">
        <is>
          <t>인스타그램</t>
        </is>
      </c>
      <c r="D27" s="29" t="inlineStr">
        <is>
          <t>릴스·쇼츠</t>
        </is>
      </c>
      <c r="E27" s="30" t="inlineStr">
        <is>
          <t>라떼아트 30초 영상</t>
        </is>
      </c>
      <c r="F27" s="7" t="n"/>
      <c r="G27" s="29" t="inlineStr">
        <is>
          <t>게시 완료</t>
        </is>
      </c>
      <c r="H27" s="31" t="n">
        <v>5120</v>
      </c>
      <c r="I27" s="31" t="n">
        <v>402</v>
      </c>
      <c r="J27" s="31" t="n">
        <v>37</v>
      </c>
      <c r="K27" s="31" t="n">
        <v>66</v>
      </c>
      <c r="L27" s="32">
        <f>IF(COUNT(I27:K27)=0,"",SUM(I27:K27))</f>
        <v/>
      </c>
      <c r="M27" s="33">
        <f>IF(OR(L27="",$K$4=""),"",IFERROR(L27/$K$4,""))</f>
        <v/>
      </c>
      <c r="N27" s="30" t="inlineStr">
        <is>
          <t>재업로드</t>
        </is>
      </c>
      <c r="X27">
        <f>IF(G27="게시 완료",D27,"")</f>
        <v/>
      </c>
      <c r="Y27">
        <f>IF(A27="","",IF(AND(A27&lt;TODAY(),G27&lt;&gt;"게시 완료",G27&lt;&gt;"보류"),1,""))</f>
        <v/>
      </c>
    </row>
    <row r="28" ht="20" customHeight="1">
      <c r="A28" s="27" t="n">
        <v>46300</v>
      </c>
      <c r="B28" s="28">
        <f>IF(A28="","",INDEX($AA$1:$AA$7,WEEKDAY(A28,2)))</f>
        <v/>
      </c>
      <c r="C28" s="29" t="inlineStr">
        <is>
          <t>블로그</t>
        </is>
      </c>
      <c r="D28" s="29" t="inlineStr">
        <is>
          <t>글·블로그</t>
        </is>
      </c>
      <c r="E28" s="30" t="inlineStr">
        <is>
          <t>원두 고르는 법</t>
        </is>
      </c>
      <c r="F28" s="7" t="n"/>
      <c r="G28" s="29" t="inlineStr">
        <is>
          <t>게시 완료</t>
        </is>
      </c>
      <c r="H28" s="31" t="n">
        <v>860</v>
      </c>
      <c r="I28" s="31" t="n">
        <v>34</v>
      </c>
      <c r="J28" s="31" t="n">
        <v>6</v>
      </c>
      <c r="K28" s="31" t="n">
        <v>12</v>
      </c>
      <c r="L28" s="32">
        <f>IF(COUNT(I28:K28)=0,"",SUM(I28:K28))</f>
        <v/>
      </c>
      <c r="M28" s="33">
        <f>IF(OR(L28="",$K$4=""),"",IFERROR(L28/$K$4,""))</f>
        <v/>
      </c>
      <c r="N28" s="30" t="inlineStr"/>
      <c r="X28">
        <f>IF(G28="게시 완료",D28,"")</f>
        <v/>
      </c>
      <c r="Y28">
        <f>IF(A28="","",IF(AND(A28&lt;TODAY(),G28&lt;&gt;"게시 완료",G28&lt;&gt;"보류"),1,""))</f>
        <v/>
      </c>
    </row>
    <row r="29" ht="20" customHeight="1">
      <c r="A29" s="27" t="n">
        <v>46302</v>
      </c>
      <c r="B29" s="28">
        <f>IF(A29="","",INDEX($AA$1:$AA$7,WEEKDAY(A29,2)))</f>
        <v/>
      </c>
      <c r="C29" s="29" t="inlineStr">
        <is>
          <t>인스타그램</t>
        </is>
      </c>
      <c r="D29" s="29" t="inlineStr">
        <is>
          <t>사진 1장</t>
        </is>
      </c>
      <c r="E29" s="30" t="inlineStr">
        <is>
          <t>비 오는 날 창가 자리</t>
        </is>
      </c>
      <c r="F29" s="7" t="n"/>
      <c r="G29" s="29" t="inlineStr">
        <is>
          <t>게시 완료</t>
        </is>
      </c>
      <c r="H29" s="31" t="n">
        <v>1530</v>
      </c>
      <c r="I29" s="31" t="n">
        <v>141</v>
      </c>
      <c r="J29" s="31" t="n">
        <v>9</v>
      </c>
      <c r="K29" s="31" t="n">
        <v>8</v>
      </c>
      <c r="L29" s="32">
        <f>IF(COUNT(I29:K29)=0,"",SUM(I29:K29))</f>
        <v/>
      </c>
      <c r="M29" s="33">
        <f>IF(OR(L29="",$K$4=""),"",IFERROR(L29/$K$4,""))</f>
        <v/>
      </c>
      <c r="N29" s="30" t="inlineStr"/>
      <c r="X29">
        <f>IF(G29="게시 완료",D29,"")</f>
        <v/>
      </c>
      <c r="Y29">
        <f>IF(A29="","",IF(AND(A29&lt;TODAY(),G29&lt;&gt;"게시 완료",G29&lt;&gt;"보류"),1,""))</f>
        <v/>
      </c>
    </row>
    <row r="30" ht="20" customHeight="1">
      <c r="A30" s="27" t="n">
        <v>46303</v>
      </c>
      <c r="B30" s="28">
        <f>IF(A30="","",INDEX($AA$1:$AA$7,WEEKDAY(A30,2)))</f>
        <v/>
      </c>
      <c r="C30" s="29" t="inlineStr">
        <is>
          <t>인스타그램</t>
        </is>
      </c>
      <c r="D30" s="29" t="inlineStr">
        <is>
          <t>스토리</t>
        </is>
      </c>
      <c r="E30" s="30" t="inlineStr">
        <is>
          <t>오늘의 디저트 투표</t>
        </is>
      </c>
      <c r="F30" s="7" t="n"/>
      <c r="G30" s="29" t="inlineStr">
        <is>
          <t>게시 완료</t>
        </is>
      </c>
      <c r="H30" s="31" t="n">
        <v>940</v>
      </c>
      <c r="I30" s="31" t="n">
        <v>52</v>
      </c>
      <c r="J30" s="31" t="n">
        <v>14</v>
      </c>
      <c r="K30" s="31" t="n">
        <v>3</v>
      </c>
      <c r="L30" s="32">
        <f>IF(COUNT(I30:K30)=0,"",SUM(I30:K30))</f>
        <v/>
      </c>
      <c r="M30" s="33">
        <f>IF(OR(L30="",$K$4=""),"",IFERROR(L30/$K$4,""))</f>
        <v/>
      </c>
      <c r="N30" s="30" t="inlineStr">
        <is>
          <t>투표 61명</t>
        </is>
      </c>
      <c r="X30">
        <f>IF(G30="게시 완료",D30,"")</f>
        <v/>
      </c>
      <c r="Y30">
        <f>IF(A30="","",IF(AND(A30&lt;TODAY(),G30&lt;&gt;"게시 완료",G30&lt;&gt;"보류"),1,""))</f>
        <v/>
      </c>
    </row>
    <row r="31" ht="20" customHeight="1">
      <c r="A31" s="27" t="n">
        <v>46305</v>
      </c>
      <c r="B31" s="28">
        <f>IF(A31="","",INDEX($AA$1:$AA$7,WEEKDAY(A31,2)))</f>
        <v/>
      </c>
      <c r="C31" s="29" t="inlineStr">
        <is>
          <t>인스타그램</t>
        </is>
      </c>
      <c r="D31" s="29" t="inlineStr">
        <is>
          <t>카드뉴스</t>
        </is>
      </c>
      <c r="E31" s="30" t="inlineStr">
        <is>
          <t>할로윈 한정 메뉴 예고</t>
        </is>
      </c>
      <c r="F31" s="7" t="n"/>
      <c r="G31" s="29" t="inlineStr">
        <is>
          <t>제작 중</t>
        </is>
      </c>
      <c r="H31" s="31" t="n"/>
      <c r="I31" s="31" t="n"/>
      <c r="J31" s="31" t="n"/>
      <c r="K31" s="31" t="n"/>
      <c r="L31" s="32">
        <f>IF(COUNT(I31:K31)=0,"",SUM(I31:K31))</f>
        <v/>
      </c>
      <c r="M31" s="33">
        <f>IF(OR(L31="",$K$4=""),"",IFERROR(L31/$K$4,""))</f>
        <v/>
      </c>
      <c r="N31" s="30" t="inlineStr">
        <is>
          <t>재촬영</t>
        </is>
      </c>
      <c r="X31">
        <f>IF(G31="게시 완료",D31,"")</f>
        <v/>
      </c>
      <c r="Y31">
        <f>IF(A31="","",IF(AND(A31&lt;TODAY(),G31&lt;&gt;"게시 완료",G31&lt;&gt;"보류"),1,""))</f>
        <v/>
      </c>
    </row>
    <row r="32" ht="20" customHeight="1">
      <c r="A32" s="27" t="n">
        <v>46308</v>
      </c>
      <c r="B32" s="28">
        <f>IF(A32="","",INDEX($AA$1:$AA$7,WEEKDAY(A32,2)))</f>
        <v/>
      </c>
      <c r="C32" s="29" t="inlineStr">
        <is>
          <t>인스타그램</t>
        </is>
      </c>
      <c r="D32" s="29" t="inlineStr">
        <is>
          <t>릴스·쇼츠</t>
        </is>
      </c>
      <c r="E32" s="30" t="inlineStr">
        <is>
          <t>바리스타의 하루 브이로그</t>
        </is>
      </c>
      <c r="F32" s="7" t="n"/>
      <c r="G32" s="29" t="inlineStr">
        <is>
          <t>예약</t>
        </is>
      </c>
      <c r="H32" s="31" t="n"/>
      <c r="I32" s="31" t="n"/>
      <c r="J32" s="31" t="n"/>
      <c r="K32" s="31" t="n"/>
      <c r="L32" s="32">
        <f>IF(COUNT(I32:K32)=0,"",SUM(I32:K32))</f>
        <v/>
      </c>
      <c r="M32" s="33">
        <f>IF(OR(L32="",$K$4=""),"",IFERROR(L32/$K$4,""))</f>
        <v/>
      </c>
      <c r="N32" s="30" t="inlineStr"/>
      <c r="X32">
        <f>IF(G32="게시 완료",D32,"")</f>
        <v/>
      </c>
      <c r="Y32">
        <f>IF(A32="","",IF(AND(A32&lt;TODAY(),G32&lt;&gt;"게시 완료",G32&lt;&gt;"보류"),1,""))</f>
        <v/>
      </c>
    </row>
    <row r="33" ht="20" customHeight="1">
      <c r="A33" s="27" t="n">
        <v>46310</v>
      </c>
      <c r="B33" s="28">
        <f>IF(A33="","",INDEX($AA$1:$AA$7,WEEKDAY(A33,2)))</f>
        <v/>
      </c>
      <c r="C33" s="29" t="inlineStr">
        <is>
          <t>블로그</t>
        </is>
      </c>
      <c r="D33" s="29" t="inlineStr">
        <is>
          <t>글·블로그</t>
        </is>
      </c>
      <c r="E33" s="30" t="inlineStr">
        <is>
          <t>단체 주문·케이터링 안내</t>
        </is>
      </c>
      <c r="F33" s="7" t="n"/>
      <c r="G33" s="29" t="inlineStr">
        <is>
          <t>아이디어</t>
        </is>
      </c>
      <c r="H33" s="31" t="n"/>
      <c r="I33" s="31" t="n"/>
      <c r="J33" s="31" t="n"/>
      <c r="K33" s="31" t="n"/>
      <c r="L33" s="32">
        <f>IF(COUNT(I33:K33)=0,"",SUM(I33:K33))</f>
        <v/>
      </c>
      <c r="M33" s="33">
        <f>IF(OR(L33="",$K$4=""),"",IFERROR(L33/$K$4,""))</f>
        <v/>
      </c>
      <c r="N33" s="30" t="inlineStr"/>
      <c r="X33">
        <f>IF(G33="게시 완료",D33,"")</f>
        <v/>
      </c>
      <c r="Y33">
        <f>IF(A33="","",IF(AND(A33&lt;TODAY(),G33&lt;&gt;"게시 완료",G33&lt;&gt;"보류"),1,""))</f>
        <v/>
      </c>
    </row>
    <row r="34" ht="20" customHeight="1">
      <c r="A34" s="27" t="n">
        <v>46312</v>
      </c>
      <c r="B34" s="28">
        <f>IF(A34="","",INDEX($AA$1:$AA$7,WEEKDAY(A34,2)))</f>
        <v/>
      </c>
      <c r="C34" s="29" t="inlineStr">
        <is>
          <t>인스타그램</t>
        </is>
      </c>
      <c r="D34" s="29" t="inlineStr">
        <is>
          <t>라이브</t>
        </is>
      </c>
      <c r="E34" s="30" t="inlineStr">
        <is>
          <t>주말 원두 할인 라이브</t>
        </is>
      </c>
      <c r="F34" s="7" t="n"/>
      <c r="G34" s="29" t="inlineStr">
        <is>
          <t>아이디어</t>
        </is>
      </c>
      <c r="H34" s="31" t="n"/>
      <c r="I34" s="31" t="n"/>
      <c r="J34" s="31" t="n"/>
      <c r="K34" s="31" t="n"/>
      <c r="L34" s="32">
        <f>IF(COUNT(I34:K34)=0,"",SUM(I34:K34))</f>
        <v/>
      </c>
      <c r="M34" s="33">
        <f>IF(OR(L34="",$K$4=""),"",IFERROR(L34/$K$4,""))</f>
        <v/>
      </c>
      <c r="N34" s="30" t="inlineStr">
        <is>
          <t>오후 3시</t>
        </is>
      </c>
      <c r="X34">
        <f>IF(G34="게시 완료",D34,"")</f>
        <v/>
      </c>
      <c r="Y34">
        <f>IF(A34="","",IF(AND(A34&lt;TODAY(),G34&lt;&gt;"게시 완료",G34&lt;&gt;"보류"),1,""))</f>
        <v/>
      </c>
    </row>
    <row r="35" ht="20" customHeight="1">
      <c r="A35" s="27" t="n">
        <v>46315</v>
      </c>
      <c r="B35" s="28">
        <f>IF(A35="","",INDEX($AA$1:$AA$7,WEEKDAY(A35,2)))</f>
        <v/>
      </c>
      <c r="C35" s="29" t="inlineStr">
        <is>
          <t>인스타그램</t>
        </is>
      </c>
      <c r="D35" s="29" t="inlineStr">
        <is>
          <t>카드뉴스</t>
        </is>
      </c>
      <c r="E35" s="30" t="inlineStr">
        <is>
          <t>단골 후기 모음</t>
        </is>
      </c>
      <c r="F35" s="7" t="n"/>
      <c r="G35" s="29" t="inlineStr">
        <is>
          <t>아이디어</t>
        </is>
      </c>
      <c r="H35" s="31" t="n"/>
      <c r="I35" s="31" t="n"/>
      <c r="J35" s="31" t="n"/>
      <c r="K35" s="31" t="n"/>
      <c r="L35" s="32">
        <f>IF(COUNT(I35:K35)=0,"",SUM(I35:K35))</f>
        <v/>
      </c>
      <c r="M35" s="33">
        <f>IF(OR(L35="",$K$4=""),"",IFERROR(L35/$K$4,""))</f>
        <v/>
      </c>
      <c r="N35" s="30" t="inlineStr"/>
      <c r="X35">
        <f>IF(G35="게시 완료",D35,"")</f>
        <v/>
      </c>
      <c r="Y35">
        <f>IF(A35="","",IF(AND(A35&lt;TODAY(),G35&lt;&gt;"게시 완료",G35&lt;&gt;"보류"),1,""))</f>
        <v/>
      </c>
    </row>
    <row r="36" ht="20" customHeight="1">
      <c r="A36" s="27" t="n">
        <v>46319</v>
      </c>
      <c r="B36" s="28">
        <f>IF(A36="","",INDEX($AA$1:$AA$7,WEEKDAY(A36,2)))</f>
        <v/>
      </c>
      <c r="C36" s="29" t="inlineStr">
        <is>
          <t>카카오 채널</t>
        </is>
      </c>
      <c r="D36" s="29" t="inlineStr">
        <is>
          <t>글·블로그</t>
        </is>
      </c>
      <c r="E36" s="30" t="inlineStr">
        <is>
          <t>할로윈 주간 쿠폰 발송</t>
        </is>
      </c>
      <c r="F36" s="7" t="n"/>
      <c r="G36" s="29" t="inlineStr">
        <is>
          <t>예약</t>
        </is>
      </c>
      <c r="H36" s="31" t="n"/>
      <c r="I36" s="31" t="n"/>
      <c r="J36" s="31" t="n"/>
      <c r="K36" s="31" t="n"/>
      <c r="L36" s="32">
        <f>IF(COUNT(I36:K36)=0,"",SUM(I36:K36))</f>
        <v/>
      </c>
      <c r="M36" s="33">
        <f>IF(OR(L36="",$K$4=""),"",IFERROR(L36/$K$4,""))</f>
        <v/>
      </c>
      <c r="N36" s="30" t="inlineStr"/>
      <c r="X36">
        <f>IF(G36="게시 완료",D36,"")</f>
        <v/>
      </c>
      <c r="Y36">
        <f>IF(A36="","",IF(AND(A36&lt;TODAY(),G36&lt;&gt;"게시 완료",G36&lt;&gt;"보류"),1,""))</f>
        <v/>
      </c>
    </row>
    <row r="37" ht="20" customHeight="1">
      <c r="A37" s="27" t="n">
        <v>46326</v>
      </c>
      <c r="B37" s="28">
        <f>IF(A37="","",INDEX($AA$1:$AA$7,WEEKDAY(A37,2)))</f>
        <v/>
      </c>
      <c r="C37" s="29" t="inlineStr">
        <is>
          <t>인스타그램</t>
        </is>
      </c>
      <c r="D37" s="29" t="inlineStr">
        <is>
          <t>사진 1장</t>
        </is>
      </c>
      <c r="E37" s="30" t="inlineStr">
        <is>
          <t>할로윈 당일 매장 풍경</t>
        </is>
      </c>
      <c r="F37" s="7" t="n"/>
      <c r="G37" s="29" t="inlineStr">
        <is>
          <t>아이디어</t>
        </is>
      </c>
      <c r="H37" s="31" t="n"/>
      <c r="I37" s="31" t="n"/>
      <c r="J37" s="31" t="n"/>
      <c r="K37" s="31" t="n"/>
      <c r="L37" s="32">
        <f>IF(COUNT(I37:K37)=0,"",SUM(I37:K37))</f>
        <v/>
      </c>
      <c r="M37" s="33">
        <f>IF(OR(L37="",$K$4=""),"",IFERROR(L37/$K$4,""))</f>
        <v/>
      </c>
      <c r="N37" s="30" t="inlineStr"/>
      <c r="X37">
        <f>IF(G37="게시 완료",D37,"")</f>
        <v/>
      </c>
      <c r="Y37">
        <f>IF(A37="","",IF(AND(A37&lt;TODAY(),G37&lt;&gt;"게시 완료",G37&lt;&gt;"보류"),1,""))</f>
        <v/>
      </c>
    </row>
    <row r="38" ht="20" customHeight="1">
      <c r="A38" s="27" t="n"/>
      <c r="B38" s="28">
        <f>IF(A38="","",INDEX($AA$1:$AA$7,WEEKDAY(A38,2)))</f>
        <v/>
      </c>
      <c r="C38" s="29" t="n"/>
      <c r="D38" s="29" t="n"/>
      <c r="E38" s="30" t="n"/>
      <c r="F38" s="7" t="n"/>
      <c r="G38" s="29" t="n"/>
      <c r="H38" s="31" t="n"/>
      <c r="I38" s="31" t="n"/>
      <c r="J38" s="31" t="n"/>
      <c r="K38" s="31" t="n"/>
      <c r="L38" s="32">
        <f>IF(COUNT(I38:K38)=0,"",SUM(I38:K38))</f>
        <v/>
      </c>
      <c r="M38" s="33">
        <f>IF(OR(L38="",$K$4=""),"",IFERROR(L38/$K$4,""))</f>
        <v/>
      </c>
      <c r="N38" s="30" t="n"/>
      <c r="X38">
        <f>IF(G38="게시 완료",D38,"")</f>
        <v/>
      </c>
      <c r="Y38">
        <f>IF(A38="","",IF(AND(A38&lt;TODAY(),G38&lt;&gt;"게시 완료",G38&lt;&gt;"보류"),1,""))</f>
        <v/>
      </c>
    </row>
    <row r="39" ht="20" customHeight="1">
      <c r="A39" s="27" t="n"/>
      <c r="B39" s="28">
        <f>IF(A39="","",INDEX($AA$1:$AA$7,WEEKDAY(A39,2)))</f>
        <v/>
      </c>
      <c r="C39" s="29" t="n"/>
      <c r="D39" s="29" t="n"/>
      <c r="E39" s="30" t="n"/>
      <c r="F39" s="7" t="n"/>
      <c r="G39" s="29" t="n"/>
      <c r="H39" s="31" t="n"/>
      <c r="I39" s="31" t="n"/>
      <c r="J39" s="31" t="n"/>
      <c r="K39" s="31" t="n"/>
      <c r="L39" s="32">
        <f>IF(COUNT(I39:K39)=0,"",SUM(I39:K39))</f>
        <v/>
      </c>
      <c r="M39" s="33">
        <f>IF(OR(L39="",$K$4=""),"",IFERROR(L39/$K$4,""))</f>
        <v/>
      </c>
      <c r="N39" s="30" t="n"/>
      <c r="X39">
        <f>IF(G39="게시 완료",D39,"")</f>
        <v/>
      </c>
      <c r="Y39">
        <f>IF(A39="","",IF(AND(A39&lt;TODAY(),G39&lt;&gt;"게시 완료",G39&lt;&gt;"보류"),1,""))</f>
        <v/>
      </c>
    </row>
    <row r="40" ht="20" customHeight="1">
      <c r="A40" s="27" t="n"/>
      <c r="B40" s="28">
        <f>IF(A40="","",INDEX($AA$1:$AA$7,WEEKDAY(A40,2)))</f>
        <v/>
      </c>
      <c r="C40" s="29" t="n"/>
      <c r="D40" s="29" t="n"/>
      <c r="E40" s="30" t="n"/>
      <c r="F40" s="7" t="n"/>
      <c r="G40" s="29" t="n"/>
      <c r="H40" s="31" t="n"/>
      <c r="I40" s="31" t="n"/>
      <c r="J40" s="31" t="n"/>
      <c r="K40" s="31" t="n"/>
      <c r="L40" s="32">
        <f>IF(COUNT(I40:K40)=0,"",SUM(I40:K40))</f>
        <v/>
      </c>
      <c r="M40" s="33">
        <f>IF(OR(L40="",$K$4=""),"",IFERROR(L40/$K$4,""))</f>
        <v/>
      </c>
      <c r="N40" s="30" t="n"/>
      <c r="X40">
        <f>IF(G40="게시 완료",D40,"")</f>
        <v/>
      </c>
      <c r="Y40">
        <f>IF(A40="","",IF(AND(A40&lt;TODAY(),G40&lt;&gt;"게시 완료",G40&lt;&gt;"보류"),1,""))</f>
        <v/>
      </c>
    </row>
    <row r="41" ht="20" customHeight="1">
      <c r="A41" s="27" t="n"/>
      <c r="B41" s="28">
        <f>IF(A41="","",INDEX($AA$1:$AA$7,WEEKDAY(A41,2)))</f>
        <v/>
      </c>
      <c r="C41" s="29" t="n"/>
      <c r="D41" s="29" t="n"/>
      <c r="E41" s="30" t="n"/>
      <c r="F41" s="7" t="n"/>
      <c r="G41" s="29" t="n"/>
      <c r="H41" s="31" t="n"/>
      <c r="I41" s="31" t="n"/>
      <c r="J41" s="31" t="n"/>
      <c r="K41" s="31" t="n"/>
      <c r="L41" s="32">
        <f>IF(COUNT(I41:K41)=0,"",SUM(I41:K41))</f>
        <v/>
      </c>
      <c r="M41" s="33">
        <f>IF(OR(L41="",$K$4=""),"",IFERROR(L41/$K$4,""))</f>
        <v/>
      </c>
      <c r="N41" s="30" t="n"/>
      <c r="X41">
        <f>IF(G41="게시 완료",D41,"")</f>
        <v/>
      </c>
      <c r="Y41">
        <f>IF(A41="","",IF(AND(A41&lt;TODAY(),G41&lt;&gt;"게시 완료",G41&lt;&gt;"보류"),1,""))</f>
        <v/>
      </c>
    </row>
    <row r="42" ht="20" customHeight="1">
      <c r="A42" s="27" t="n"/>
      <c r="B42" s="28">
        <f>IF(A42="","",INDEX($AA$1:$AA$7,WEEKDAY(A42,2)))</f>
        <v/>
      </c>
      <c r="C42" s="29" t="n"/>
      <c r="D42" s="29" t="n"/>
      <c r="E42" s="30" t="n"/>
      <c r="F42" s="7" t="n"/>
      <c r="G42" s="29" t="n"/>
      <c r="H42" s="31" t="n"/>
      <c r="I42" s="31" t="n"/>
      <c r="J42" s="31" t="n"/>
      <c r="K42" s="31" t="n"/>
      <c r="L42" s="32">
        <f>IF(COUNT(I42:K42)=0,"",SUM(I42:K42))</f>
        <v/>
      </c>
      <c r="M42" s="33">
        <f>IF(OR(L42="",$K$4=""),"",IFERROR(L42/$K$4,""))</f>
        <v/>
      </c>
      <c r="N42" s="30" t="n"/>
      <c r="X42">
        <f>IF(G42="게시 완료",D42,"")</f>
        <v/>
      </c>
      <c r="Y42">
        <f>IF(A42="","",IF(AND(A42&lt;TODAY(),G42&lt;&gt;"게시 완료",G42&lt;&gt;"보류"),1,""))</f>
        <v/>
      </c>
    </row>
    <row r="43" ht="20" customHeight="1">
      <c r="A43" s="27" t="n"/>
      <c r="B43" s="28">
        <f>IF(A43="","",INDEX($AA$1:$AA$7,WEEKDAY(A43,2)))</f>
        <v/>
      </c>
      <c r="C43" s="29" t="n"/>
      <c r="D43" s="29" t="n"/>
      <c r="E43" s="30" t="n"/>
      <c r="F43" s="7" t="n"/>
      <c r="G43" s="29" t="n"/>
      <c r="H43" s="31" t="n"/>
      <c r="I43" s="31" t="n"/>
      <c r="J43" s="31" t="n"/>
      <c r="K43" s="31" t="n"/>
      <c r="L43" s="32">
        <f>IF(COUNT(I43:K43)=0,"",SUM(I43:K43))</f>
        <v/>
      </c>
      <c r="M43" s="33">
        <f>IF(OR(L43="",$K$4=""),"",IFERROR(L43/$K$4,""))</f>
        <v/>
      </c>
      <c r="N43" s="30" t="n"/>
      <c r="X43">
        <f>IF(G43="게시 완료",D43,"")</f>
        <v/>
      </c>
      <c r="Y43">
        <f>IF(A43="","",IF(AND(A43&lt;TODAY(),G43&lt;&gt;"게시 완료",G43&lt;&gt;"보류"),1,""))</f>
        <v/>
      </c>
    </row>
    <row r="44" ht="20" customHeight="1">
      <c r="A44" s="27" t="n"/>
      <c r="B44" s="28">
        <f>IF(A44="","",INDEX($AA$1:$AA$7,WEEKDAY(A44,2)))</f>
        <v/>
      </c>
      <c r="C44" s="29" t="n"/>
      <c r="D44" s="29" t="n"/>
      <c r="E44" s="30" t="n"/>
      <c r="F44" s="7" t="n"/>
      <c r="G44" s="29" t="n"/>
      <c r="H44" s="31" t="n"/>
      <c r="I44" s="31" t="n"/>
      <c r="J44" s="31" t="n"/>
      <c r="K44" s="31" t="n"/>
      <c r="L44" s="32">
        <f>IF(COUNT(I44:K44)=0,"",SUM(I44:K44))</f>
        <v/>
      </c>
      <c r="M44" s="33">
        <f>IF(OR(L44="",$K$4=""),"",IFERROR(L44/$K$4,""))</f>
        <v/>
      </c>
      <c r="N44" s="30" t="n"/>
      <c r="X44">
        <f>IF(G44="게시 완료",D44,"")</f>
        <v/>
      </c>
      <c r="Y44">
        <f>IF(A44="","",IF(AND(A44&lt;TODAY(),G44&lt;&gt;"게시 완료",G44&lt;&gt;"보류"),1,""))</f>
        <v/>
      </c>
    </row>
    <row r="45" ht="20" customHeight="1">
      <c r="A45" s="27" t="n"/>
      <c r="B45" s="28">
        <f>IF(A45="","",INDEX($AA$1:$AA$7,WEEKDAY(A45,2)))</f>
        <v/>
      </c>
      <c r="C45" s="29" t="n"/>
      <c r="D45" s="29" t="n"/>
      <c r="E45" s="30" t="n"/>
      <c r="F45" s="7" t="n"/>
      <c r="G45" s="29" t="n"/>
      <c r="H45" s="31" t="n"/>
      <c r="I45" s="31" t="n"/>
      <c r="J45" s="31" t="n"/>
      <c r="K45" s="31" t="n"/>
      <c r="L45" s="32">
        <f>IF(COUNT(I45:K45)=0,"",SUM(I45:K45))</f>
        <v/>
      </c>
      <c r="M45" s="33">
        <f>IF(OR(L45="",$K$4=""),"",IFERROR(L45/$K$4,""))</f>
        <v/>
      </c>
      <c r="N45" s="30" t="n"/>
      <c r="X45">
        <f>IF(G45="게시 완료",D45,"")</f>
        <v/>
      </c>
      <c r="Y45">
        <f>IF(A45="","",IF(AND(A45&lt;TODAY(),G45&lt;&gt;"게시 완료",G45&lt;&gt;"보류"),1,""))</f>
        <v/>
      </c>
    </row>
    <row r="47" ht="22" customHeight="1">
      <c r="A47" s="17" t="inlineStr">
        <is>
          <t>③ 형식별 성과 (게시 완료만 집계) — 반응이 좋은 형식을 다음 달에 늘려요</t>
        </is>
      </c>
    </row>
    <row r="48">
      <c r="A48" s="18" t="inlineStr">
        <is>
          <t>형식</t>
        </is>
      </c>
      <c r="B48" s="19" t="n"/>
      <c r="C48" s="18" t="inlineStr">
        <is>
          <t>카드뉴스</t>
        </is>
      </c>
      <c r="D48" s="19" t="n"/>
      <c r="E48" s="18" t="inlineStr">
        <is>
          <t>릴스·쇼츠</t>
        </is>
      </c>
      <c r="F48" s="19" t="n"/>
      <c r="G48" s="18" t="inlineStr">
        <is>
          <t>사진 1장</t>
        </is>
      </c>
      <c r="H48" s="19" t="n"/>
      <c r="I48" s="18" t="inlineStr">
        <is>
          <t>글·블로그</t>
        </is>
      </c>
      <c r="J48" s="19" t="n"/>
      <c r="K48" s="18" t="inlineStr">
        <is>
          <t>스토리</t>
        </is>
      </c>
      <c r="L48" s="19" t="n"/>
      <c r="M48" s="18" t="inlineStr">
        <is>
          <t>라이브</t>
        </is>
      </c>
      <c r="N48" s="19" t="n"/>
    </row>
    <row r="49" ht="20" customHeight="1">
      <c r="A49" s="4" t="inlineStr">
        <is>
          <t>게시 수</t>
        </is>
      </c>
      <c r="B49" s="5" t="n"/>
      <c r="C49" s="34">
        <f>IF(COUNTA($A$26:$A$45)=0,"",COUNTIF($X$26:$X$45,C$48))</f>
        <v/>
      </c>
      <c r="D49" s="13" t="n"/>
      <c r="E49" s="34">
        <f>IF(COUNTA($A$26:$A$45)=0,"",COUNTIF($X$26:$X$45,E$48))</f>
        <v/>
      </c>
      <c r="F49" s="13" t="n"/>
      <c r="G49" s="34">
        <f>IF(COUNTA($A$26:$A$45)=0,"",COUNTIF($X$26:$X$45,G$48))</f>
        <v/>
      </c>
      <c r="H49" s="13" t="n"/>
      <c r="I49" s="34">
        <f>IF(COUNTA($A$26:$A$45)=0,"",COUNTIF($X$26:$X$45,I$48))</f>
        <v/>
      </c>
      <c r="J49" s="13" t="n"/>
      <c r="K49" s="34">
        <f>IF(COUNTA($A$26:$A$45)=0,"",COUNTIF($X$26:$X$45,K$48))</f>
        <v/>
      </c>
      <c r="L49" s="13" t="n"/>
      <c r="M49" s="34">
        <f>IF(COUNTA($A$26:$A$45)=0,"",COUNTIF($X$26:$X$45,M$48))</f>
        <v/>
      </c>
      <c r="N49" s="13" t="n"/>
    </row>
    <row r="50" ht="20" customHeight="1">
      <c r="A50" s="4" t="inlineStr">
        <is>
          <t>평균 반응</t>
        </is>
      </c>
      <c r="B50" s="5" t="n"/>
      <c r="C50" s="35">
        <f>IF(COUNTIF($X$26:$X$45,C$48)=0,"",ROUND(SUMIF($X$26:$X$45,C$48,$L$26:$L$45)/MAX(1,COUNTIF($X$26:$X$45,C$48)),0))</f>
        <v/>
      </c>
      <c r="D50" s="13" t="n"/>
      <c r="E50" s="35">
        <f>IF(COUNTIF($X$26:$X$45,E$48)=0,"",ROUND(SUMIF($X$26:$X$45,E$48,$L$26:$L$45)/MAX(1,COUNTIF($X$26:$X$45,E$48)),0))</f>
        <v/>
      </c>
      <c r="F50" s="13" t="n"/>
      <c r="G50" s="35">
        <f>IF(COUNTIF($X$26:$X$45,G$48)=0,"",ROUND(SUMIF($X$26:$X$45,G$48,$L$26:$L$45)/MAX(1,COUNTIF($X$26:$X$45,G$48)),0))</f>
        <v/>
      </c>
      <c r="H50" s="13" t="n"/>
      <c r="I50" s="35">
        <f>IF(COUNTIF($X$26:$X$45,I$48)=0,"",ROUND(SUMIF($X$26:$X$45,I$48,$L$26:$L$45)/MAX(1,COUNTIF($X$26:$X$45,I$48)),0))</f>
        <v/>
      </c>
      <c r="J50" s="13" t="n"/>
      <c r="K50" s="35">
        <f>IF(COUNTIF($X$26:$X$45,K$48)=0,"",ROUND(SUMIF($X$26:$X$45,K$48,$L$26:$L$45)/MAX(1,COUNTIF($X$26:$X$45,K$48)),0))</f>
        <v/>
      </c>
      <c r="L50" s="13" t="n"/>
      <c r="M50" s="35">
        <f>IF(COUNTIF($X$26:$X$45,M$48)=0,"",ROUND(SUMIF($X$26:$X$45,M$48,$L$26:$L$45)/MAX(1,COUNTIF($X$26:$X$45,M$48)),0))</f>
        <v/>
      </c>
      <c r="N50" s="13" t="n"/>
    </row>
    <row r="51" ht="20" customHeight="1">
      <c r="A51" s="4" t="inlineStr">
        <is>
          <t>평균 참여율</t>
        </is>
      </c>
      <c r="B51" s="5" t="n"/>
      <c r="C51" s="36">
        <f>IFERROR(SUMIF($X$26:$X$45,C$48,$M$26:$M$45)/COUNTIF($X$26:$X$45,C$48),"")</f>
        <v/>
      </c>
      <c r="D51" s="13" t="n"/>
      <c r="E51" s="36">
        <f>IFERROR(SUMIF($X$26:$X$45,E$48,$M$26:$M$45)/COUNTIF($X$26:$X$45,E$48),"")</f>
        <v/>
      </c>
      <c r="F51" s="13" t="n"/>
      <c r="G51" s="36">
        <f>IFERROR(SUMIF($X$26:$X$45,G$48,$M$26:$M$45)/COUNTIF($X$26:$X$45,G$48),"")</f>
        <v/>
      </c>
      <c r="H51" s="13" t="n"/>
      <c r="I51" s="36">
        <f>IFERROR(SUMIF($X$26:$X$45,I$48,$M$26:$M$45)/COUNTIF($X$26:$X$45,I$48),"")</f>
        <v/>
      </c>
      <c r="J51" s="13" t="n"/>
      <c r="K51" s="36">
        <f>IFERROR(SUMIF($X$26:$X$45,K$48,$M$26:$M$45)/COUNTIF($X$26:$X$45,K$48),"")</f>
        <v/>
      </c>
      <c r="L51" s="13" t="n"/>
      <c r="M51" s="36">
        <f>IFERROR(SUMIF($X$26:$X$45,M$48,$M$26:$M$45)/COUNTIF($X$26:$X$45,M$48),"")</f>
        <v/>
      </c>
      <c r="N51" s="13" t="n"/>
    </row>
    <row r="53">
      <c r="A53" s="37" t="inlineStr">
        <is>
          <t>쓰는 법</t>
        </is>
      </c>
    </row>
    <row r="54">
      <c r="A54" s="38" t="inlineStr">
        <is>
          <t>1. 맨 위 '기준 월'에 그달 1일(예: 2026-10-01)을 넣으면 달력 날짜가 채워지고, 오늘 날짜는 노란색으로 보여요.</t>
        </is>
      </c>
    </row>
    <row r="55">
      <c r="A55" s="38" t="inlineStr">
        <is>
          <t>2. 달력 아래 칸에 큰 주제(신메뉴 주간·이벤트)를 먼저 적고, ② 목록에 게시물을 한 줄씩 적으면 날짜 옆에 건수가 떠요.</t>
        </is>
      </c>
    </row>
    <row r="56">
      <c r="A56" s="38" t="inlineStr">
        <is>
          <t>3. 채널·형식·상태는 칸을 눌러 고르세요. 날짜가 지났는데 '게시 완료'가 아니면 빨갛게 표시돼요.</t>
        </is>
      </c>
    </row>
    <row r="57">
      <c r="A57" s="38" t="inlineStr">
        <is>
          <t>4. 올린 뒤 반응 숫자를 적으면 반응 합계·참여율과 ③ 형식별 성과가 계산돼요. 잘된 형식을 다음 달에 늘리세요.</t>
        </is>
      </c>
    </row>
  </sheetData>
  <mergeCells count="125">
    <mergeCell ref="A9:N9"/>
    <mergeCell ref="K49:L49"/>
    <mergeCell ref="C6:D6"/>
    <mergeCell ref="A51:B51"/>
    <mergeCell ref="E51:F51"/>
    <mergeCell ref="A7:B7"/>
    <mergeCell ref="I16:J16"/>
    <mergeCell ref="M10:N10"/>
    <mergeCell ref="K50:L50"/>
    <mergeCell ref="C50:D50"/>
    <mergeCell ref="G18:H18"/>
    <mergeCell ref="I18:J18"/>
    <mergeCell ref="M16:N16"/>
    <mergeCell ref="E34:F34"/>
    <mergeCell ref="E49:F49"/>
    <mergeCell ref="E27:F27"/>
    <mergeCell ref="M18:N18"/>
    <mergeCell ref="E36:F36"/>
    <mergeCell ref="A22:B22"/>
    <mergeCell ref="G20:H20"/>
    <mergeCell ref="I20:J20"/>
    <mergeCell ref="E22:F22"/>
    <mergeCell ref="M50:N50"/>
    <mergeCell ref="G22:H22"/>
    <mergeCell ref="E12:F12"/>
    <mergeCell ref="A48:B48"/>
    <mergeCell ref="G12:H12"/>
    <mergeCell ref="C14:D14"/>
    <mergeCell ref="E14:F14"/>
    <mergeCell ref="E48:F48"/>
    <mergeCell ref="G48:H48"/>
    <mergeCell ref="A1:N1"/>
    <mergeCell ref="C4:D4"/>
    <mergeCell ref="E4:F4"/>
    <mergeCell ref="K51:L51"/>
    <mergeCell ref="E38:F38"/>
    <mergeCell ref="M51:N51"/>
    <mergeCell ref="G7:H7"/>
    <mergeCell ref="E40:F40"/>
    <mergeCell ref="G49:H49"/>
    <mergeCell ref="A55:N55"/>
    <mergeCell ref="A57:N57"/>
    <mergeCell ref="E26:F26"/>
    <mergeCell ref="E16:F16"/>
    <mergeCell ref="G16:H16"/>
    <mergeCell ref="E25:F25"/>
    <mergeCell ref="I10:J10"/>
    <mergeCell ref="A10:B10"/>
    <mergeCell ref="K10:L10"/>
    <mergeCell ref="C18:D18"/>
    <mergeCell ref="E18:F18"/>
    <mergeCell ref="K16:L16"/>
    <mergeCell ref="E50:F50"/>
    <mergeCell ref="A24:N24"/>
    <mergeCell ref="A49:B49"/>
    <mergeCell ref="M49:N49"/>
    <mergeCell ref="E39:F39"/>
    <mergeCell ref="M48:N48"/>
    <mergeCell ref="E44:F44"/>
    <mergeCell ref="C20:D20"/>
    <mergeCell ref="E20:F20"/>
    <mergeCell ref="E29:F29"/>
    <mergeCell ref="C22:D22"/>
    <mergeCell ref="E31:F31"/>
    <mergeCell ref="A12:B12"/>
    <mergeCell ref="C12:D12"/>
    <mergeCell ref="E6:F6"/>
    <mergeCell ref="M12:N12"/>
    <mergeCell ref="C51:D51"/>
    <mergeCell ref="A2:N2"/>
    <mergeCell ref="A14:B14"/>
    <mergeCell ref="A47:N47"/>
    <mergeCell ref="C48:D48"/>
    <mergeCell ref="A4:B4"/>
    <mergeCell ref="G51:H51"/>
    <mergeCell ref="I51:J51"/>
    <mergeCell ref="C7:D7"/>
    <mergeCell ref="E32:F32"/>
    <mergeCell ref="E7:F7"/>
    <mergeCell ref="E41:F41"/>
    <mergeCell ref="G50:H50"/>
    <mergeCell ref="I50:J50"/>
    <mergeCell ref="K18:L18"/>
    <mergeCell ref="I7:K7"/>
    <mergeCell ref="C49:D49"/>
    <mergeCell ref="E43:F43"/>
    <mergeCell ref="E33:F33"/>
    <mergeCell ref="I49:J49"/>
    <mergeCell ref="E42:F42"/>
    <mergeCell ref="A6:B6"/>
    <mergeCell ref="E35:F35"/>
    <mergeCell ref="A16:B16"/>
    <mergeCell ref="K20:L20"/>
    <mergeCell ref="C10:D10"/>
    <mergeCell ref="C16:D16"/>
    <mergeCell ref="M20:N20"/>
    <mergeCell ref="E10:F10"/>
    <mergeCell ref="G10:H10"/>
    <mergeCell ref="A54:N54"/>
    <mergeCell ref="E28:F28"/>
    <mergeCell ref="I22:J22"/>
    <mergeCell ref="G6:H6"/>
    <mergeCell ref="A18:B18"/>
    <mergeCell ref="K22:L22"/>
    <mergeCell ref="L6:N6"/>
    <mergeCell ref="M22:N22"/>
    <mergeCell ref="A50:B50"/>
    <mergeCell ref="A56:N56"/>
    <mergeCell ref="I12:J12"/>
    <mergeCell ref="E30:F30"/>
    <mergeCell ref="K12:L12"/>
    <mergeCell ref="E45:F45"/>
    <mergeCell ref="G14:H14"/>
    <mergeCell ref="I14:J14"/>
    <mergeCell ref="K14:L14"/>
    <mergeCell ref="I48:J48"/>
    <mergeCell ref="K48:L48"/>
    <mergeCell ref="I6:K6"/>
    <mergeCell ref="L7:N7"/>
    <mergeCell ref="G4:H4"/>
    <mergeCell ref="A20:B20"/>
    <mergeCell ref="I4:J4"/>
    <mergeCell ref="M14:N14"/>
    <mergeCell ref="E37:F37"/>
    <mergeCell ref="K4:L4"/>
  </mergeCells>
  <conditionalFormatting sqref="A11:B11">
    <cfRule type="expression" priority="1" dxfId="0">
      <formula>AND($C$4&lt;&gt;"",(DATE(YEAR($C$4),MONTH($C$4),1)-WEEKDAY(DATE(YEAR($C$4),MONTH($C$4),1),2)+1)=TODAY())</formula>
    </cfRule>
  </conditionalFormatting>
  <conditionalFormatting sqref="A11">
    <cfRule type="expression" priority="2" dxfId="1">
      <formula>AND($C$4&lt;&gt;"",MONTH((DATE(YEAR($C$4),MONTH($C$4),1)-WEEKDAY(DATE(YEAR($C$4),MONTH($C$4),1),2)+1))&lt;&gt;MONTH($C$4))</formula>
    </cfRule>
  </conditionalFormatting>
  <conditionalFormatting sqref="C11:D11">
    <cfRule type="expression" priority="3" dxfId="0">
      <formula>AND($C$4&lt;&gt;"",(DATE(YEAR($C$4),MONTH($C$4),1)-WEEKDAY(DATE(YEAR($C$4),MONTH($C$4),1),2)+2)=TODAY())</formula>
    </cfRule>
  </conditionalFormatting>
  <conditionalFormatting sqref="C11">
    <cfRule type="expression" priority="4" dxfId="1">
      <formula>AND($C$4&lt;&gt;"",MONTH((DATE(YEAR($C$4),MONTH($C$4),1)-WEEKDAY(DATE(YEAR($C$4),MONTH($C$4),1),2)+2))&lt;&gt;MONTH($C$4))</formula>
    </cfRule>
  </conditionalFormatting>
  <conditionalFormatting sqref="E11:F11">
    <cfRule type="expression" priority="5" dxfId="0">
      <formula>AND($C$4&lt;&gt;"",(DATE(YEAR($C$4),MONTH($C$4),1)-WEEKDAY(DATE(YEAR($C$4),MONTH($C$4),1),2)+3)=TODAY())</formula>
    </cfRule>
  </conditionalFormatting>
  <conditionalFormatting sqref="E11">
    <cfRule type="expression" priority="6" dxfId="1">
      <formula>AND($C$4&lt;&gt;"",MONTH((DATE(YEAR($C$4),MONTH($C$4),1)-WEEKDAY(DATE(YEAR($C$4),MONTH($C$4),1),2)+3))&lt;&gt;MONTH($C$4))</formula>
    </cfRule>
  </conditionalFormatting>
  <conditionalFormatting sqref="G11:H11">
    <cfRule type="expression" priority="7" dxfId="0">
      <formula>AND($C$4&lt;&gt;"",(DATE(YEAR($C$4),MONTH($C$4),1)-WEEKDAY(DATE(YEAR($C$4),MONTH($C$4),1),2)+4)=TODAY())</formula>
    </cfRule>
  </conditionalFormatting>
  <conditionalFormatting sqref="G11">
    <cfRule type="expression" priority="8" dxfId="1">
      <formula>AND($C$4&lt;&gt;"",MONTH((DATE(YEAR($C$4),MONTH($C$4),1)-WEEKDAY(DATE(YEAR($C$4),MONTH($C$4),1),2)+4))&lt;&gt;MONTH($C$4))</formula>
    </cfRule>
  </conditionalFormatting>
  <conditionalFormatting sqref="I11:J11">
    <cfRule type="expression" priority="9" dxfId="0">
      <formula>AND($C$4&lt;&gt;"",(DATE(YEAR($C$4),MONTH($C$4),1)-WEEKDAY(DATE(YEAR($C$4),MONTH($C$4),1),2)+5)=TODAY())</formula>
    </cfRule>
  </conditionalFormatting>
  <conditionalFormatting sqref="I11">
    <cfRule type="expression" priority="10" dxfId="1">
      <formula>AND($C$4&lt;&gt;"",MONTH((DATE(YEAR($C$4),MONTH($C$4),1)-WEEKDAY(DATE(YEAR($C$4),MONTH($C$4),1),2)+5))&lt;&gt;MONTH($C$4))</formula>
    </cfRule>
  </conditionalFormatting>
  <conditionalFormatting sqref="K11:L11">
    <cfRule type="expression" priority="11" dxfId="0">
      <formula>AND($C$4&lt;&gt;"",(DATE(YEAR($C$4),MONTH($C$4),1)-WEEKDAY(DATE(YEAR($C$4),MONTH($C$4),1),2)+6)=TODAY())</formula>
    </cfRule>
  </conditionalFormatting>
  <conditionalFormatting sqref="K11">
    <cfRule type="expression" priority="12" dxfId="1">
      <formula>AND($C$4&lt;&gt;"",MONTH((DATE(YEAR($C$4),MONTH($C$4),1)-WEEKDAY(DATE(YEAR($C$4),MONTH($C$4),1),2)+6))&lt;&gt;MONTH($C$4))</formula>
    </cfRule>
  </conditionalFormatting>
  <conditionalFormatting sqref="M11:N11">
    <cfRule type="expression" priority="13" dxfId="0">
      <formula>AND($C$4&lt;&gt;"",(DATE(YEAR($C$4),MONTH($C$4),1)-WEEKDAY(DATE(YEAR($C$4),MONTH($C$4),1),2)+7)=TODAY())</formula>
    </cfRule>
  </conditionalFormatting>
  <conditionalFormatting sqref="M11">
    <cfRule type="expression" priority="14" dxfId="1">
      <formula>AND($C$4&lt;&gt;"",MONTH((DATE(YEAR($C$4),MONTH($C$4),1)-WEEKDAY(DATE(YEAR($C$4),MONTH($C$4),1),2)+7))&lt;&gt;MONTH($C$4))</formula>
    </cfRule>
  </conditionalFormatting>
  <conditionalFormatting sqref="A13:B13">
    <cfRule type="expression" priority="15" dxfId="0">
      <formula>AND($C$4&lt;&gt;"",(DATE(YEAR($C$4),MONTH($C$4),1)-WEEKDAY(DATE(YEAR($C$4),MONTH($C$4),1),2)+8)=TODAY())</formula>
    </cfRule>
  </conditionalFormatting>
  <conditionalFormatting sqref="A13">
    <cfRule type="expression" priority="16" dxfId="1">
      <formula>AND($C$4&lt;&gt;"",MONTH((DATE(YEAR($C$4),MONTH($C$4),1)-WEEKDAY(DATE(YEAR($C$4),MONTH($C$4),1),2)+8))&lt;&gt;MONTH($C$4))</formula>
    </cfRule>
  </conditionalFormatting>
  <conditionalFormatting sqref="C13:D13">
    <cfRule type="expression" priority="17" dxfId="0">
      <formula>AND($C$4&lt;&gt;"",(DATE(YEAR($C$4),MONTH($C$4),1)-WEEKDAY(DATE(YEAR($C$4),MONTH($C$4),1),2)+9)=TODAY())</formula>
    </cfRule>
  </conditionalFormatting>
  <conditionalFormatting sqref="C13">
    <cfRule type="expression" priority="18" dxfId="1">
      <formula>AND($C$4&lt;&gt;"",MONTH((DATE(YEAR($C$4),MONTH($C$4),1)-WEEKDAY(DATE(YEAR($C$4),MONTH($C$4),1),2)+9))&lt;&gt;MONTH($C$4))</formula>
    </cfRule>
  </conditionalFormatting>
  <conditionalFormatting sqref="E13:F13">
    <cfRule type="expression" priority="19" dxfId="0">
      <formula>AND($C$4&lt;&gt;"",(DATE(YEAR($C$4),MONTH($C$4),1)-WEEKDAY(DATE(YEAR($C$4),MONTH($C$4),1),2)+10)=TODAY())</formula>
    </cfRule>
  </conditionalFormatting>
  <conditionalFormatting sqref="E13">
    <cfRule type="expression" priority="20" dxfId="1">
      <formula>AND($C$4&lt;&gt;"",MONTH((DATE(YEAR($C$4),MONTH($C$4),1)-WEEKDAY(DATE(YEAR($C$4),MONTH($C$4),1),2)+10))&lt;&gt;MONTH($C$4))</formula>
    </cfRule>
  </conditionalFormatting>
  <conditionalFormatting sqref="G13:H13">
    <cfRule type="expression" priority="21" dxfId="0">
      <formula>AND($C$4&lt;&gt;"",(DATE(YEAR($C$4),MONTH($C$4),1)-WEEKDAY(DATE(YEAR($C$4),MONTH($C$4),1),2)+11)=TODAY())</formula>
    </cfRule>
  </conditionalFormatting>
  <conditionalFormatting sqref="G13">
    <cfRule type="expression" priority="22" dxfId="1">
      <formula>AND($C$4&lt;&gt;"",MONTH((DATE(YEAR($C$4),MONTH($C$4),1)-WEEKDAY(DATE(YEAR($C$4),MONTH($C$4),1),2)+11))&lt;&gt;MONTH($C$4))</formula>
    </cfRule>
  </conditionalFormatting>
  <conditionalFormatting sqref="I13:J13">
    <cfRule type="expression" priority="23" dxfId="0">
      <formula>AND($C$4&lt;&gt;"",(DATE(YEAR($C$4),MONTH($C$4),1)-WEEKDAY(DATE(YEAR($C$4),MONTH($C$4),1),2)+12)=TODAY())</formula>
    </cfRule>
  </conditionalFormatting>
  <conditionalFormatting sqref="I13">
    <cfRule type="expression" priority="24" dxfId="1">
      <formula>AND($C$4&lt;&gt;"",MONTH((DATE(YEAR($C$4),MONTH($C$4),1)-WEEKDAY(DATE(YEAR($C$4),MONTH($C$4),1),2)+12))&lt;&gt;MONTH($C$4))</formula>
    </cfRule>
  </conditionalFormatting>
  <conditionalFormatting sqref="K13:L13">
    <cfRule type="expression" priority="25" dxfId="0">
      <formula>AND($C$4&lt;&gt;"",(DATE(YEAR($C$4),MONTH($C$4),1)-WEEKDAY(DATE(YEAR($C$4),MONTH($C$4),1),2)+13)=TODAY())</formula>
    </cfRule>
  </conditionalFormatting>
  <conditionalFormatting sqref="K13">
    <cfRule type="expression" priority="26" dxfId="1">
      <formula>AND($C$4&lt;&gt;"",MONTH((DATE(YEAR($C$4),MONTH($C$4),1)-WEEKDAY(DATE(YEAR($C$4),MONTH($C$4),1),2)+13))&lt;&gt;MONTH($C$4))</formula>
    </cfRule>
  </conditionalFormatting>
  <conditionalFormatting sqref="M13:N13">
    <cfRule type="expression" priority="27" dxfId="0">
      <formula>AND($C$4&lt;&gt;"",(DATE(YEAR($C$4),MONTH($C$4),1)-WEEKDAY(DATE(YEAR($C$4),MONTH($C$4),1),2)+14)=TODAY())</formula>
    </cfRule>
  </conditionalFormatting>
  <conditionalFormatting sqref="M13">
    <cfRule type="expression" priority="28" dxfId="1">
      <formula>AND($C$4&lt;&gt;"",MONTH((DATE(YEAR($C$4),MONTH($C$4),1)-WEEKDAY(DATE(YEAR($C$4),MONTH($C$4),1),2)+14))&lt;&gt;MONTH($C$4))</formula>
    </cfRule>
  </conditionalFormatting>
  <conditionalFormatting sqref="A15:B15">
    <cfRule type="expression" priority="29" dxfId="0">
      <formula>AND($C$4&lt;&gt;"",(DATE(YEAR($C$4),MONTH($C$4),1)-WEEKDAY(DATE(YEAR($C$4),MONTH($C$4),1),2)+15)=TODAY())</formula>
    </cfRule>
  </conditionalFormatting>
  <conditionalFormatting sqref="A15">
    <cfRule type="expression" priority="30" dxfId="1">
      <formula>AND($C$4&lt;&gt;"",MONTH((DATE(YEAR($C$4),MONTH($C$4),1)-WEEKDAY(DATE(YEAR($C$4),MONTH($C$4),1),2)+15))&lt;&gt;MONTH($C$4))</formula>
    </cfRule>
  </conditionalFormatting>
  <conditionalFormatting sqref="C15:D15">
    <cfRule type="expression" priority="31" dxfId="0">
      <formula>AND($C$4&lt;&gt;"",(DATE(YEAR($C$4),MONTH($C$4),1)-WEEKDAY(DATE(YEAR($C$4),MONTH($C$4),1),2)+16)=TODAY())</formula>
    </cfRule>
  </conditionalFormatting>
  <conditionalFormatting sqref="C15">
    <cfRule type="expression" priority="32" dxfId="1">
      <formula>AND($C$4&lt;&gt;"",MONTH((DATE(YEAR($C$4),MONTH($C$4),1)-WEEKDAY(DATE(YEAR($C$4),MONTH($C$4),1),2)+16))&lt;&gt;MONTH($C$4))</formula>
    </cfRule>
  </conditionalFormatting>
  <conditionalFormatting sqref="E15:F15">
    <cfRule type="expression" priority="33" dxfId="0">
      <formula>AND($C$4&lt;&gt;"",(DATE(YEAR($C$4),MONTH($C$4),1)-WEEKDAY(DATE(YEAR($C$4),MONTH($C$4),1),2)+17)=TODAY())</formula>
    </cfRule>
  </conditionalFormatting>
  <conditionalFormatting sqref="E15">
    <cfRule type="expression" priority="34" dxfId="1">
      <formula>AND($C$4&lt;&gt;"",MONTH((DATE(YEAR($C$4),MONTH($C$4),1)-WEEKDAY(DATE(YEAR($C$4),MONTH($C$4),1),2)+17))&lt;&gt;MONTH($C$4))</formula>
    </cfRule>
  </conditionalFormatting>
  <conditionalFormatting sqref="G15:H15">
    <cfRule type="expression" priority="35" dxfId="0">
      <formula>AND($C$4&lt;&gt;"",(DATE(YEAR($C$4),MONTH($C$4),1)-WEEKDAY(DATE(YEAR($C$4),MONTH($C$4),1),2)+18)=TODAY())</formula>
    </cfRule>
  </conditionalFormatting>
  <conditionalFormatting sqref="G15">
    <cfRule type="expression" priority="36" dxfId="1">
      <formula>AND($C$4&lt;&gt;"",MONTH((DATE(YEAR($C$4),MONTH($C$4),1)-WEEKDAY(DATE(YEAR($C$4),MONTH($C$4),1),2)+18))&lt;&gt;MONTH($C$4))</formula>
    </cfRule>
  </conditionalFormatting>
  <conditionalFormatting sqref="I15:J15">
    <cfRule type="expression" priority="37" dxfId="0">
      <formula>AND($C$4&lt;&gt;"",(DATE(YEAR($C$4),MONTH($C$4),1)-WEEKDAY(DATE(YEAR($C$4),MONTH($C$4),1),2)+19)=TODAY())</formula>
    </cfRule>
  </conditionalFormatting>
  <conditionalFormatting sqref="I15">
    <cfRule type="expression" priority="38" dxfId="1">
      <formula>AND($C$4&lt;&gt;"",MONTH((DATE(YEAR($C$4),MONTH($C$4),1)-WEEKDAY(DATE(YEAR($C$4),MONTH($C$4),1),2)+19))&lt;&gt;MONTH($C$4))</formula>
    </cfRule>
  </conditionalFormatting>
  <conditionalFormatting sqref="K15:L15">
    <cfRule type="expression" priority="39" dxfId="0">
      <formula>AND($C$4&lt;&gt;"",(DATE(YEAR($C$4),MONTH($C$4),1)-WEEKDAY(DATE(YEAR($C$4),MONTH($C$4),1),2)+20)=TODAY())</formula>
    </cfRule>
  </conditionalFormatting>
  <conditionalFormatting sqref="K15">
    <cfRule type="expression" priority="40" dxfId="1">
      <formula>AND($C$4&lt;&gt;"",MONTH((DATE(YEAR($C$4),MONTH($C$4),1)-WEEKDAY(DATE(YEAR($C$4),MONTH($C$4),1),2)+20))&lt;&gt;MONTH($C$4))</formula>
    </cfRule>
  </conditionalFormatting>
  <conditionalFormatting sqref="M15:N15">
    <cfRule type="expression" priority="41" dxfId="0">
      <formula>AND($C$4&lt;&gt;"",(DATE(YEAR($C$4),MONTH($C$4),1)-WEEKDAY(DATE(YEAR($C$4),MONTH($C$4),1),2)+21)=TODAY())</formula>
    </cfRule>
  </conditionalFormatting>
  <conditionalFormatting sqref="M15">
    <cfRule type="expression" priority="42" dxfId="1">
      <formula>AND($C$4&lt;&gt;"",MONTH((DATE(YEAR($C$4),MONTH($C$4),1)-WEEKDAY(DATE(YEAR($C$4),MONTH($C$4),1),2)+21))&lt;&gt;MONTH($C$4))</formula>
    </cfRule>
  </conditionalFormatting>
  <conditionalFormatting sqref="A17:B17">
    <cfRule type="expression" priority="43" dxfId="0">
      <formula>AND($C$4&lt;&gt;"",(DATE(YEAR($C$4),MONTH($C$4),1)-WEEKDAY(DATE(YEAR($C$4),MONTH($C$4),1),2)+22)=TODAY())</formula>
    </cfRule>
  </conditionalFormatting>
  <conditionalFormatting sqref="A17">
    <cfRule type="expression" priority="44" dxfId="1">
      <formula>AND($C$4&lt;&gt;"",MONTH((DATE(YEAR($C$4),MONTH($C$4),1)-WEEKDAY(DATE(YEAR($C$4),MONTH($C$4),1),2)+22))&lt;&gt;MONTH($C$4))</formula>
    </cfRule>
  </conditionalFormatting>
  <conditionalFormatting sqref="C17:D17">
    <cfRule type="expression" priority="45" dxfId="0">
      <formula>AND($C$4&lt;&gt;"",(DATE(YEAR($C$4),MONTH($C$4),1)-WEEKDAY(DATE(YEAR($C$4),MONTH($C$4),1),2)+23)=TODAY())</formula>
    </cfRule>
  </conditionalFormatting>
  <conditionalFormatting sqref="C17">
    <cfRule type="expression" priority="46" dxfId="1">
      <formula>AND($C$4&lt;&gt;"",MONTH((DATE(YEAR($C$4),MONTH($C$4),1)-WEEKDAY(DATE(YEAR($C$4),MONTH($C$4),1),2)+23))&lt;&gt;MONTH($C$4))</formula>
    </cfRule>
  </conditionalFormatting>
  <conditionalFormatting sqref="E17:F17">
    <cfRule type="expression" priority="47" dxfId="0">
      <formula>AND($C$4&lt;&gt;"",(DATE(YEAR($C$4),MONTH($C$4),1)-WEEKDAY(DATE(YEAR($C$4),MONTH($C$4),1),2)+24)=TODAY())</formula>
    </cfRule>
  </conditionalFormatting>
  <conditionalFormatting sqref="E17">
    <cfRule type="expression" priority="48" dxfId="1">
      <formula>AND($C$4&lt;&gt;"",MONTH((DATE(YEAR($C$4),MONTH($C$4),1)-WEEKDAY(DATE(YEAR($C$4),MONTH($C$4),1),2)+24))&lt;&gt;MONTH($C$4))</formula>
    </cfRule>
  </conditionalFormatting>
  <conditionalFormatting sqref="G17:H17">
    <cfRule type="expression" priority="49" dxfId="0">
      <formula>AND($C$4&lt;&gt;"",(DATE(YEAR($C$4),MONTH($C$4),1)-WEEKDAY(DATE(YEAR($C$4),MONTH($C$4),1),2)+25)=TODAY())</formula>
    </cfRule>
  </conditionalFormatting>
  <conditionalFormatting sqref="G17">
    <cfRule type="expression" priority="50" dxfId="1">
      <formula>AND($C$4&lt;&gt;"",MONTH((DATE(YEAR($C$4),MONTH($C$4),1)-WEEKDAY(DATE(YEAR($C$4),MONTH($C$4),1),2)+25))&lt;&gt;MONTH($C$4))</formula>
    </cfRule>
  </conditionalFormatting>
  <conditionalFormatting sqref="I17:J17">
    <cfRule type="expression" priority="51" dxfId="0">
      <formula>AND($C$4&lt;&gt;"",(DATE(YEAR($C$4),MONTH($C$4),1)-WEEKDAY(DATE(YEAR($C$4),MONTH($C$4),1),2)+26)=TODAY())</formula>
    </cfRule>
  </conditionalFormatting>
  <conditionalFormatting sqref="I17">
    <cfRule type="expression" priority="52" dxfId="1">
      <formula>AND($C$4&lt;&gt;"",MONTH((DATE(YEAR($C$4),MONTH($C$4),1)-WEEKDAY(DATE(YEAR($C$4),MONTH($C$4),1),2)+26))&lt;&gt;MONTH($C$4))</formula>
    </cfRule>
  </conditionalFormatting>
  <conditionalFormatting sqref="K17:L17">
    <cfRule type="expression" priority="53" dxfId="0">
      <formula>AND($C$4&lt;&gt;"",(DATE(YEAR($C$4),MONTH($C$4),1)-WEEKDAY(DATE(YEAR($C$4),MONTH($C$4),1),2)+27)=TODAY())</formula>
    </cfRule>
  </conditionalFormatting>
  <conditionalFormatting sqref="K17">
    <cfRule type="expression" priority="54" dxfId="1">
      <formula>AND($C$4&lt;&gt;"",MONTH((DATE(YEAR($C$4),MONTH($C$4),1)-WEEKDAY(DATE(YEAR($C$4),MONTH($C$4),1),2)+27))&lt;&gt;MONTH($C$4))</formula>
    </cfRule>
  </conditionalFormatting>
  <conditionalFormatting sqref="M17:N17">
    <cfRule type="expression" priority="55" dxfId="0">
      <formula>AND($C$4&lt;&gt;"",(DATE(YEAR($C$4),MONTH($C$4),1)-WEEKDAY(DATE(YEAR($C$4),MONTH($C$4),1),2)+28)=TODAY())</formula>
    </cfRule>
  </conditionalFormatting>
  <conditionalFormatting sqref="M17">
    <cfRule type="expression" priority="56" dxfId="1">
      <formula>AND($C$4&lt;&gt;"",MONTH((DATE(YEAR($C$4),MONTH($C$4),1)-WEEKDAY(DATE(YEAR($C$4),MONTH($C$4),1),2)+28))&lt;&gt;MONTH($C$4))</formula>
    </cfRule>
  </conditionalFormatting>
  <conditionalFormatting sqref="A19:B19">
    <cfRule type="expression" priority="57" dxfId="0">
      <formula>AND($C$4&lt;&gt;"",(DATE(YEAR($C$4),MONTH($C$4),1)-WEEKDAY(DATE(YEAR($C$4),MONTH($C$4),1),2)+29)=TODAY())</formula>
    </cfRule>
  </conditionalFormatting>
  <conditionalFormatting sqref="A19">
    <cfRule type="expression" priority="58" dxfId="1">
      <formula>AND($C$4&lt;&gt;"",MONTH((DATE(YEAR($C$4),MONTH($C$4),1)-WEEKDAY(DATE(YEAR($C$4),MONTH($C$4),1),2)+29))&lt;&gt;MONTH($C$4))</formula>
    </cfRule>
  </conditionalFormatting>
  <conditionalFormatting sqref="C19:D19">
    <cfRule type="expression" priority="59" dxfId="0">
      <formula>AND($C$4&lt;&gt;"",(DATE(YEAR($C$4),MONTH($C$4),1)-WEEKDAY(DATE(YEAR($C$4),MONTH($C$4),1),2)+30)=TODAY())</formula>
    </cfRule>
  </conditionalFormatting>
  <conditionalFormatting sqref="C19">
    <cfRule type="expression" priority="60" dxfId="1">
      <formula>AND($C$4&lt;&gt;"",MONTH((DATE(YEAR($C$4),MONTH($C$4),1)-WEEKDAY(DATE(YEAR($C$4),MONTH($C$4),1),2)+30))&lt;&gt;MONTH($C$4))</formula>
    </cfRule>
  </conditionalFormatting>
  <conditionalFormatting sqref="E19:F19">
    <cfRule type="expression" priority="61" dxfId="0">
      <formula>AND($C$4&lt;&gt;"",(DATE(YEAR($C$4),MONTH($C$4),1)-WEEKDAY(DATE(YEAR($C$4),MONTH($C$4),1),2)+31)=TODAY())</formula>
    </cfRule>
  </conditionalFormatting>
  <conditionalFormatting sqref="E19">
    <cfRule type="expression" priority="62" dxfId="1">
      <formula>AND($C$4&lt;&gt;"",MONTH((DATE(YEAR($C$4),MONTH($C$4),1)-WEEKDAY(DATE(YEAR($C$4),MONTH($C$4),1),2)+31))&lt;&gt;MONTH($C$4))</formula>
    </cfRule>
  </conditionalFormatting>
  <conditionalFormatting sqref="G19:H19">
    <cfRule type="expression" priority="63" dxfId="0">
      <formula>AND($C$4&lt;&gt;"",(DATE(YEAR($C$4),MONTH($C$4),1)-WEEKDAY(DATE(YEAR($C$4),MONTH($C$4),1),2)+32)=TODAY())</formula>
    </cfRule>
  </conditionalFormatting>
  <conditionalFormatting sqref="G19">
    <cfRule type="expression" priority="64" dxfId="1">
      <formula>AND($C$4&lt;&gt;"",MONTH((DATE(YEAR($C$4),MONTH($C$4),1)-WEEKDAY(DATE(YEAR($C$4),MONTH($C$4),1),2)+32))&lt;&gt;MONTH($C$4))</formula>
    </cfRule>
  </conditionalFormatting>
  <conditionalFormatting sqref="I19:J19">
    <cfRule type="expression" priority="65" dxfId="0">
      <formula>AND($C$4&lt;&gt;"",(DATE(YEAR($C$4),MONTH($C$4),1)-WEEKDAY(DATE(YEAR($C$4),MONTH($C$4),1),2)+33)=TODAY())</formula>
    </cfRule>
  </conditionalFormatting>
  <conditionalFormatting sqref="I19">
    <cfRule type="expression" priority="66" dxfId="1">
      <formula>AND($C$4&lt;&gt;"",MONTH((DATE(YEAR($C$4),MONTH($C$4),1)-WEEKDAY(DATE(YEAR($C$4),MONTH($C$4),1),2)+33))&lt;&gt;MONTH($C$4))</formula>
    </cfRule>
  </conditionalFormatting>
  <conditionalFormatting sqref="K19:L19">
    <cfRule type="expression" priority="67" dxfId="0">
      <formula>AND($C$4&lt;&gt;"",(DATE(YEAR($C$4),MONTH($C$4),1)-WEEKDAY(DATE(YEAR($C$4),MONTH($C$4),1),2)+34)=TODAY())</formula>
    </cfRule>
  </conditionalFormatting>
  <conditionalFormatting sqref="K19">
    <cfRule type="expression" priority="68" dxfId="1">
      <formula>AND($C$4&lt;&gt;"",MONTH((DATE(YEAR($C$4),MONTH($C$4),1)-WEEKDAY(DATE(YEAR($C$4),MONTH($C$4),1),2)+34))&lt;&gt;MONTH($C$4))</formula>
    </cfRule>
  </conditionalFormatting>
  <conditionalFormatting sqref="M19:N19">
    <cfRule type="expression" priority="69" dxfId="0">
      <formula>AND($C$4&lt;&gt;"",(DATE(YEAR($C$4),MONTH($C$4),1)-WEEKDAY(DATE(YEAR($C$4),MONTH($C$4),1),2)+35)=TODAY())</formula>
    </cfRule>
  </conditionalFormatting>
  <conditionalFormatting sqref="M19">
    <cfRule type="expression" priority="70" dxfId="1">
      <formula>AND($C$4&lt;&gt;"",MONTH((DATE(YEAR($C$4),MONTH($C$4),1)-WEEKDAY(DATE(YEAR($C$4),MONTH($C$4),1),2)+35))&lt;&gt;MONTH($C$4))</formula>
    </cfRule>
  </conditionalFormatting>
  <conditionalFormatting sqref="A21:B21">
    <cfRule type="expression" priority="71" dxfId="0">
      <formula>AND($C$4&lt;&gt;"",(DATE(YEAR($C$4),MONTH($C$4),1)-WEEKDAY(DATE(YEAR($C$4),MONTH($C$4),1),2)+36)=TODAY())</formula>
    </cfRule>
  </conditionalFormatting>
  <conditionalFormatting sqref="A21">
    <cfRule type="expression" priority="72" dxfId="1">
      <formula>AND($C$4&lt;&gt;"",MONTH((DATE(YEAR($C$4),MONTH($C$4),1)-WEEKDAY(DATE(YEAR($C$4),MONTH($C$4),1),2)+36))&lt;&gt;MONTH($C$4))</formula>
    </cfRule>
  </conditionalFormatting>
  <conditionalFormatting sqref="C21:D21">
    <cfRule type="expression" priority="73" dxfId="0">
      <formula>AND($C$4&lt;&gt;"",(DATE(YEAR($C$4),MONTH($C$4),1)-WEEKDAY(DATE(YEAR($C$4),MONTH($C$4),1),2)+37)=TODAY())</formula>
    </cfRule>
  </conditionalFormatting>
  <conditionalFormatting sqref="C21">
    <cfRule type="expression" priority="74" dxfId="1">
      <formula>AND($C$4&lt;&gt;"",MONTH((DATE(YEAR($C$4),MONTH($C$4),1)-WEEKDAY(DATE(YEAR($C$4),MONTH($C$4),1),2)+37))&lt;&gt;MONTH($C$4))</formula>
    </cfRule>
  </conditionalFormatting>
  <conditionalFormatting sqref="E21:F21">
    <cfRule type="expression" priority="75" dxfId="0">
      <formula>AND($C$4&lt;&gt;"",(DATE(YEAR($C$4),MONTH($C$4),1)-WEEKDAY(DATE(YEAR($C$4),MONTH($C$4),1),2)+38)=TODAY())</formula>
    </cfRule>
  </conditionalFormatting>
  <conditionalFormatting sqref="E21">
    <cfRule type="expression" priority="76" dxfId="1">
      <formula>AND($C$4&lt;&gt;"",MONTH((DATE(YEAR($C$4),MONTH($C$4),1)-WEEKDAY(DATE(YEAR($C$4),MONTH($C$4),1),2)+38))&lt;&gt;MONTH($C$4))</formula>
    </cfRule>
  </conditionalFormatting>
  <conditionalFormatting sqref="G21:H21">
    <cfRule type="expression" priority="77" dxfId="0">
      <formula>AND($C$4&lt;&gt;"",(DATE(YEAR($C$4),MONTH($C$4),1)-WEEKDAY(DATE(YEAR($C$4),MONTH($C$4),1),2)+39)=TODAY())</formula>
    </cfRule>
  </conditionalFormatting>
  <conditionalFormatting sqref="G21">
    <cfRule type="expression" priority="78" dxfId="1">
      <formula>AND($C$4&lt;&gt;"",MONTH((DATE(YEAR($C$4),MONTH($C$4),1)-WEEKDAY(DATE(YEAR($C$4),MONTH($C$4),1),2)+39))&lt;&gt;MONTH($C$4))</formula>
    </cfRule>
  </conditionalFormatting>
  <conditionalFormatting sqref="I21:J21">
    <cfRule type="expression" priority="79" dxfId="0">
      <formula>AND($C$4&lt;&gt;"",(DATE(YEAR($C$4),MONTH($C$4),1)-WEEKDAY(DATE(YEAR($C$4),MONTH($C$4),1),2)+40)=TODAY())</formula>
    </cfRule>
  </conditionalFormatting>
  <conditionalFormatting sqref="I21">
    <cfRule type="expression" priority="80" dxfId="1">
      <formula>AND($C$4&lt;&gt;"",MONTH((DATE(YEAR($C$4),MONTH($C$4),1)-WEEKDAY(DATE(YEAR($C$4),MONTH($C$4),1),2)+40))&lt;&gt;MONTH($C$4))</formula>
    </cfRule>
  </conditionalFormatting>
  <conditionalFormatting sqref="K21:L21">
    <cfRule type="expression" priority="81" dxfId="0">
      <formula>AND($C$4&lt;&gt;"",(DATE(YEAR($C$4),MONTH($C$4),1)-WEEKDAY(DATE(YEAR($C$4),MONTH($C$4),1),2)+41)=TODAY())</formula>
    </cfRule>
  </conditionalFormatting>
  <conditionalFormatting sqref="K21">
    <cfRule type="expression" priority="82" dxfId="1">
      <formula>AND($C$4&lt;&gt;"",MONTH((DATE(YEAR($C$4),MONTH($C$4),1)-WEEKDAY(DATE(YEAR($C$4),MONTH($C$4),1),2)+41))&lt;&gt;MONTH($C$4))</formula>
    </cfRule>
  </conditionalFormatting>
  <conditionalFormatting sqref="M21:N21">
    <cfRule type="expression" priority="83" dxfId="0">
      <formula>AND($C$4&lt;&gt;"",(DATE(YEAR($C$4),MONTH($C$4),1)-WEEKDAY(DATE(YEAR($C$4),MONTH($C$4),1),2)+42)=TODAY())</formula>
    </cfRule>
  </conditionalFormatting>
  <conditionalFormatting sqref="M21">
    <cfRule type="expression" priority="84" dxfId="1">
      <formula>AND($C$4&lt;&gt;"",MONTH((DATE(YEAR($C$4),MONTH($C$4),1)-WEEKDAY(DATE(YEAR($C$4),MONTH($C$4),1),2)+42))&lt;&gt;MONTH($C$4))</formula>
    </cfRule>
  </conditionalFormatting>
  <conditionalFormatting sqref="G26:G45">
    <cfRule type="expression" priority="85" dxfId="2">
      <formula>$G26="게시 완료"</formula>
    </cfRule>
  </conditionalFormatting>
  <conditionalFormatting sqref="A26:G45">
    <cfRule type="expression" priority="86" dxfId="3">
      <formula>$Y26=1</formula>
    </cfRule>
  </conditionalFormatting>
  <conditionalFormatting sqref="C49:N49">
    <cfRule type="expression" priority="87" dxfId="1">
      <formula>C49=0</formula>
    </cfRule>
  </conditionalFormatting>
  <dataValidations count="3">
    <dataValidation sqref="C26:C45" showDropDown="0" showInputMessage="0" showErrorMessage="0" allowBlank="1" type="list">
      <formula1>"인스타그램,블로그,유튜브,스레드,틱톡,카카오 채널,기타"</formula1>
    </dataValidation>
    <dataValidation sqref="D26:D45" showDropDown="0" showInputMessage="0" showErrorMessage="0" allowBlank="1" type="list">
      <formula1>"카드뉴스,릴스·쇼츠,사진 1장,글·블로그,스토리,라이브"</formula1>
    </dataValidation>
    <dataValidation sqref="G26:G45" showDropDown="0" showInputMessage="0" showErrorMessage="0" allowBlank="1" type="list">
      <formula1>"아이디어,제작 중,예약,게시 완료,보류"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